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35" yWindow="405" windowWidth="17040" windowHeight="11370"/>
  </bookViews>
  <sheets>
    <sheet name="สรุปโครงการ" sheetId="6" r:id="rId1"/>
    <sheet name="ป.1" sheetId="1" r:id="rId2"/>
    <sheet name="ป.2" sheetId="2" r:id="rId3"/>
    <sheet name="ป.3" sheetId="3" r:id="rId4"/>
    <sheet name="ป.4" sheetId="4" r:id="rId5"/>
    <sheet name="ป.5" sheetId="5" r:id="rId6"/>
  </sheets>
  <definedNames>
    <definedName name="_xlnm.Print_Area" localSheetId="1">ป.1!$A$1:$F$34</definedName>
    <definedName name="_xlnm.Print_Area" localSheetId="2">ป.2!$A$1:$F$35</definedName>
    <definedName name="_xlnm.Print_Area" localSheetId="3">ป.3!$A$1:$F$19</definedName>
    <definedName name="_xlnm.Print_Area" localSheetId="4">ป.4!$A$1:$F$23</definedName>
    <definedName name="_xlnm.Print_Area" localSheetId="5">ป.5!$A$1:$F$30</definedName>
    <definedName name="_xlnm.Print_Area" localSheetId="0">สรุปโครงการ!$A$1:$C$55</definedName>
    <definedName name="_xlnm.Print_Titles" localSheetId="1">ป.1!$3:$5</definedName>
    <definedName name="_xlnm.Print_Titles" localSheetId="2">ป.2!$3:$5</definedName>
    <definedName name="_xlnm.Print_Titles" localSheetId="3">ป.3!$3:$5</definedName>
    <definedName name="_xlnm.Print_Titles" localSheetId="4">ป.4!$3:$5</definedName>
    <definedName name="_xlnm.Print_Titles" localSheetId="5">ป.5!$3:$5</definedName>
    <definedName name="_xlnm.Print_Titles" localSheetId="0">สรุปโครงการ!$7:$7</definedName>
  </definedNames>
  <calcPr calcId="144525"/>
</workbook>
</file>

<file path=xl/calcChain.xml><?xml version="1.0" encoding="utf-8"?>
<calcChain xmlns="http://schemas.openxmlformats.org/spreadsheetml/2006/main">
  <c r="C8" i="6" l="1"/>
  <c r="E15" i="6" l="1"/>
  <c r="D15" i="6"/>
  <c r="E17" i="6"/>
  <c r="J10" i="1" l="1"/>
  <c r="I10" i="1"/>
  <c r="F5" i="1"/>
  <c r="J12" i="4" l="1"/>
  <c r="C40" i="6"/>
  <c r="J7" i="3"/>
  <c r="K6" i="5"/>
  <c r="J6" i="5"/>
  <c r="J6" i="3" l="1"/>
  <c r="I6" i="3"/>
  <c r="J14" i="3" l="1"/>
  <c r="I14" i="3"/>
  <c r="J13" i="3"/>
  <c r="I13" i="3"/>
  <c r="J12" i="3"/>
  <c r="I12" i="3"/>
  <c r="J11" i="3"/>
  <c r="J5" i="3" s="1"/>
  <c r="I11" i="3"/>
  <c r="I7" i="3"/>
  <c r="F5" i="3"/>
  <c r="L16" i="2"/>
  <c r="I5" i="3" l="1"/>
  <c r="J23" i="4"/>
  <c r="J22" i="4"/>
  <c r="J20" i="4"/>
  <c r="J11" i="4"/>
  <c r="I11" i="4"/>
  <c r="F5" i="4"/>
  <c r="C43" i="6" l="1"/>
  <c r="F5" i="5"/>
  <c r="B8" i="6"/>
  <c r="B19" i="6"/>
  <c r="B15" i="6"/>
  <c r="J24" i="5"/>
  <c r="J5" i="5" s="1"/>
  <c r="J11" i="1"/>
  <c r="C38" i="6"/>
  <c r="K17" i="5"/>
  <c r="K16" i="5"/>
  <c r="I11" i="1"/>
  <c r="K13" i="2"/>
  <c r="K19" i="2"/>
  <c r="K17" i="2"/>
  <c r="K16" i="2"/>
  <c r="K12" i="2"/>
  <c r="K11" i="2"/>
  <c r="K10" i="2"/>
  <c r="K8" i="2"/>
  <c r="K7" i="2"/>
  <c r="K6" i="2"/>
  <c r="K5" i="2"/>
  <c r="I7" i="1"/>
  <c r="I9" i="1"/>
  <c r="I8" i="1"/>
  <c r="I5" i="1"/>
  <c r="B53" i="6"/>
  <c r="B51" i="6"/>
  <c r="B46" i="6"/>
  <c r="B43" i="6"/>
  <c r="B41" i="6"/>
  <c r="B38" i="6"/>
  <c r="B36" i="6"/>
  <c r="B34" i="6"/>
  <c r="B30" i="6"/>
  <c r="B28" i="6"/>
  <c r="B26" i="6"/>
  <c r="B21" i="6"/>
  <c r="C15" i="6"/>
  <c r="C26" i="6"/>
  <c r="C28" i="6"/>
  <c r="C36" i="6"/>
  <c r="C46" i="6"/>
  <c r="C51" i="6"/>
  <c r="C53" i="6"/>
  <c r="C41" i="6"/>
  <c r="C34" i="6"/>
  <c r="C33" i="6"/>
  <c r="C30" i="6" s="1"/>
  <c r="C21" i="6"/>
  <c r="C19" i="6"/>
  <c r="K24" i="5"/>
  <c r="K21" i="5"/>
  <c r="K19" i="5"/>
  <c r="K22" i="5" s="1"/>
  <c r="K18" i="5"/>
  <c r="K13" i="5"/>
  <c r="K12" i="5"/>
  <c r="K11" i="5"/>
  <c r="P19" i="5"/>
  <c r="L12" i="2"/>
  <c r="F5" i="2"/>
  <c r="L19" i="2"/>
  <c r="L17" i="2"/>
  <c r="L13" i="2"/>
  <c r="L11" i="2"/>
  <c r="L10" i="2"/>
  <c r="L8" i="2"/>
  <c r="L7" i="2"/>
  <c r="L6" i="2"/>
  <c r="L5" i="2"/>
  <c r="J9" i="1"/>
  <c r="J7" i="1"/>
  <c r="J8" i="1"/>
  <c r="J6" i="1"/>
  <c r="J5" i="1"/>
  <c r="L4" i="2" l="1"/>
  <c r="K4" i="2"/>
  <c r="J4" i="1"/>
  <c r="B55" i="6"/>
  <c r="K5" i="5"/>
  <c r="I4" i="1"/>
  <c r="C55" i="6"/>
</calcChain>
</file>

<file path=xl/comments1.xml><?xml version="1.0" encoding="utf-8"?>
<comments xmlns="http://schemas.openxmlformats.org/spreadsheetml/2006/main">
  <authors>
    <author>Admin</author>
  </authors>
  <commentList>
    <comment ref="L1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กก.2.4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3.6</t>
        </r>
      </text>
    </comment>
  </commentList>
</comments>
</file>

<file path=xl/sharedStrings.xml><?xml version="1.0" encoding="utf-8"?>
<sst xmlns="http://schemas.openxmlformats.org/spreadsheetml/2006/main" count="641" uniqueCount="311">
  <si>
    <t>บัญชีรายการชุดโครงการ (Project Brief)</t>
  </si>
  <si>
    <t>โครงการ</t>
  </si>
  <si>
    <t>กิจกรรมสำคัญของโครงการ</t>
  </si>
  <si>
    <t>หน่วยดำเนินการ</t>
  </si>
  <si>
    <t>งบประมาณ</t>
  </si>
  <si>
    <t>กระทรวงและกรม 
(ที่ขอรับการสนับสนุน</t>
  </si>
  <si>
    <t>สำนักงานปลัดกระทรวงอุตสาหกรรม</t>
  </si>
  <si>
    <t>สนง.อุตสาหกรรมจังหวัดสมุทรปราการ</t>
  </si>
  <si>
    <r>
      <t>กิจกรรมหลักที่ 2.3 ส่งเสริมโรงงาน
อุตสาหกรรมให้มีความรับผิดชอบต่อสังคม และชุมชนอย่างยั่งยืน</t>
    </r>
    <r>
      <rPr>
        <sz val="15"/>
        <rFont val="TH SarabunPSK"/>
        <family val="2"/>
      </rPr>
      <t xml:space="preserve"> (CSR Beginner, CSR - DIW and CSR - DIW Continuous)</t>
    </r>
  </si>
  <si>
    <t>กิจกรรมหลักที่ 2.4 ส่งเสริมการเพิ่มพื้นที่ สีเขียว การจัดแนวป้องกันมลพิษ (buffer zone) ในพื้นที่พัฒนาเมือง</t>
  </si>
  <si>
    <t>กิจกรรมหลักที่ 2.5 พัฒนาเครือข่าย
อุตสาหกรรมเชิงนิเวศ (Eco Industry
 Network) และสร้างการมีส่วนร่วม
จังหวัดสมุทรปราการ</t>
  </si>
  <si>
    <t>กรมโรงงานอุตสาหกรรม</t>
  </si>
  <si>
    <t>กิจกรรมหลักที่ 2.6 อุตสาหกรรมคาร์บอนต่ำ</t>
  </si>
  <si>
    <t>กิจกรรมหลักที่ 2.8 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</si>
  <si>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กิจกรรมหลักที่ 2.9 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</si>
  <si>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2.10 ส่งเสริมมาตรฐาน Leather Working Group (LWG) เพื่อยกระดับการจัดการสิ่งแวดล้อม และผลิตภัณฑ์</t>
  </si>
  <si>
    <t>กิจกรรมหลักที่ 2.11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</si>
  <si>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>กิจกรรมหลักที่ 2.12 ส่งเสริมความเชื่อมโยงอุตสาหกรรมหลักกับชุมชนเพื่อให้เกิดการผลิตในระดับอุตสาหกรรม (CSV)</t>
  </si>
  <si>
    <t>กิจกรรมหลักที่ 2.13 ยกระดับอุตสาหกรรมแบบครบวงจร สำหรับอุตสาหกรรมฟอกหนังและผลิตภัณฑ์หนัง</t>
  </si>
  <si>
    <t>กรมส่งเสริมอุตสาหกรรม</t>
  </si>
  <si>
    <t>กิจกรรมหลักที่ 2.15 ศูนย์พัฒนาเมืองอุตสาหกรรมเชิงนิเวศ (Eco Center) ส่วนกลาง</t>
  </si>
  <si>
    <t>กิจกรรมหลักที่ 2.16 วิจัยและพัฒนานวัตกรรมการจัดมลพิษอุตสาหกรรม</t>
  </si>
  <si>
    <t>กิจกรรมหลักที่ 2.17 ศึกษาเพื่อปรับปรุง กฏ ระเบียบ ให้เอื้อต่อการพัฒนาเมืองอุตสาหกรรมเชิงนิเวศ</t>
  </si>
  <si>
    <t>กิจกรรมหลักที่ 2.18 พัฒนาโรงงานอุตสาหกรรมเชิงนิเวศ/อุตสาหกรรมสีเขียว จังหวัดสมุทรปราการ</t>
  </si>
  <si>
    <t>กิจกรรมหลักที่ 2.21 ส่งเสริมและยกระดับเครือข่ายอุตสาหกรรมเชิงนิเวศ 15 จังหวัด</t>
  </si>
  <si>
    <t>กิจกรรมหลักที่ 2.22 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</si>
  <si>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>กิจกรรมหลักที่ 2.19 ส่งเสริมการบริหารจัดการพลังงานและการใช้พลังงานทดแทนในโรงงานอุตสาหกรรมเชิงนิเวศ</t>
  </si>
  <si>
    <t xml:space="preserve">กิจกรรมหลักที่ 2.20 พัฒนาบุคลากรด้านอุตสาหกรรมเพื่อส่งเสริมความเข้าใจด้านกฎหมายผังเมืองและสิ่งแวดล้อม </t>
  </si>
  <si>
    <t>สนง.พลังงานจังหวัดสมุทรปราการ</t>
  </si>
  <si>
    <t>สนง.โยธาธิการและผังเมืองจังหวัดสมุทรปราการ</t>
  </si>
  <si>
    <t>สำนักงานปลัดกระทรวงพลังงาน</t>
  </si>
  <si>
    <t>กรมโยธาธิการและผังเมือง</t>
  </si>
  <si>
    <t>กิจกรรมหลักที่ 3.9 การรักษาคุณภาพน้ำให้เหมาะสมในการเพาะเลี้ยงสัตว์น้ำเศรษฐกิจ</t>
  </si>
  <si>
    <t>สนง.ประมงจังหวัดสมุทรปราการ</t>
  </si>
  <si>
    <t>สำนักงานเกษตรและสหกรณ์จังหวัดสมุทรปราการ</t>
  </si>
  <si>
    <t>สำนักงานปลัดกระทรวงเกษตรและสหกรณ์</t>
  </si>
  <si>
    <t>สำนักงานปลัดกระทรวงทรัพยากรธรรมชาติและสิ่งแวดล้อม</t>
  </si>
  <si>
    <t>สนง.ทรัพยากรธรรมชาติและสิ่งแวดล้อมจังหวัดสมุทรปราการ</t>
  </si>
  <si>
    <t xml:space="preserve">สำนักงานชลประทาน
ที่ 11 
</t>
  </si>
  <si>
    <t>กรมชลประทาน</t>
  </si>
  <si>
    <t>1.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</si>
  <si>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>2. โครงการที่ 2 ส่งเสริมคุณภาพชีวิตประชาชน</t>
  </si>
  <si>
    <t>3. โครงการที่ 3 พัฒนาหมู่บ้านเศรษฐกิจพอเพียงสู่ความยั่งยืน</t>
  </si>
  <si>
    <t>4. โครงการที่ 4 พัฒนาระบบสาธารณูปโภค สาธารณูปการให้ครอบคลุม และเพียงพอกับการใช้บริการของประชาชนในพื้นที่</t>
  </si>
  <si>
    <t>5.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</si>
  <si>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>6. โครงการที่ 6 พัฒนาศักยภาพกลุ่มผู้ผลิต ผู้ประกอบการ OTOP/SMEs/วิสาหกิจชุมชน/Biz Club และส่งเสริมการตลาดสินค้าสู่สากล</t>
  </si>
  <si>
    <t>7. โครงการที่ 7 ควบคุมและป้องกันแก้ไขปัญหาโรคติดต่อในคน/สัตว์ และโรคอุบัติใหม่</t>
  </si>
  <si>
    <t>8. โครงการที่ 8 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</si>
  <si>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กรมพัฒนาฝีมือแรงงาน</t>
  </si>
  <si>
    <t>สถาบันพัฒนาฝีมือแรงงานภาค 1</t>
  </si>
  <si>
    <t>กิจกรรมหลักที่ 1.3 พัฒนาเสริมสร้างทักษะแรงงาน (Skilled labour) เพื่อยกระดับศักยภาพและรองรับเทคโนโลยีขั้นสูง</t>
  </si>
  <si>
    <t>กิจกรรมหลักที่ 2.11 รณรงค์เสริมสร้างสุขภาพแรงงานเพื่ออาชีวอนามัยในการทำงานที่ดีสู่ไทยแลนด์ 4.0</t>
  </si>
  <si>
    <t>สนง.สวัสดิการและคุ้มครองแรงงานจังหวัด</t>
  </si>
  <si>
    <t>กรมสวัสดิการและคุ้มครองแรงงาน</t>
  </si>
  <si>
    <t>กิจกรรมหลักที่ 2.3 ฝึกอาชีพเด็กและเยาวชน</t>
  </si>
  <si>
    <t>สนง.ศึกษาธิการจังหวัดสมุทรปราการ</t>
  </si>
  <si>
    <t>สำนักงานปลัดกระทรวงศึกษาธิการ</t>
  </si>
  <si>
    <t>กิจกรรมหลักที่ 2.5 พัฒนาสุขภาพตาม
กลุ่มวัย ลดความเหลื่อมล้ำในการเข้าถึง
บริการของประชาชนทุกคนในจังหวัด
สมุทรปราการมุ่งสู่เมืองอุตสาหกรรมสุขภาพดี</t>
  </si>
  <si>
    <t>สนง.สาธารณสุขจังหวัดสมุทรปราการ</t>
  </si>
  <si>
    <t xml:space="preserve">กิจกรรมหลักที่ 2.13 เพิ่มสมรรถนะด้านการบริหารและจัดการพลังงานครบวงจรในชุมชนระดับตำบลและเครือข่ายพลังงานชุมชน </t>
  </si>
  <si>
    <t>กิจกรรมหลักที่ 2.14 เพิ่มประสิทธิภาพศูนย์บริการข้อมูลการอนุรักษ์พลังงานและพลังงานทดแทนเคลื่อนที่ (Energy Mobile Unit)</t>
  </si>
  <si>
    <t>สำนักงานปลัดกระทรวงสาธารณสุข</t>
  </si>
  <si>
    <t>กิจกรรมหลักที่ 3.2 พัฒนาการเกษตร
ตามแนวทฤษฏีใหม่</t>
  </si>
  <si>
    <t>กิจกรรมหลักที่ 3.3 ศูนย์เรียนรู้เศรษฐกิจพอเพียงด้านการเลี้ยงสัตว์</t>
  </si>
  <si>
    <t>กรมปศุสัตว์</t>
  </si>
  <si>
    <t>กรมส่งเสริมการเกษตร</t>
  </si>
  <si>
    <t>สนง.เกษตรและสหกรณ์จังหวัดสมุทรปราการ</t>
  </si>
  <si>
    <t>สนง.ปศุสัตว์จังหวัดสมุทรปราการ</t>
  </si>
  <si>
    <t xml:space="preserve">สนง.เกษตรจังหวัดสมุทรปราการ </t>
  </si>
  <si>
    <t>กิจกรรมหลักที่ 4.1 แก้ไขปัญหาความเดือดร้อนของประชาชนด้านสาธารณูปโภค สาธารณูปการ ให้ครอบคลุมและเพียงพอ</t>
  </si>
  <si>
    <t>กิจกรรมหลักที่ 4.2 พัฒนาสถานศึกษาเพื่อให้เพียงพอต่อการให้บริการการศึกษาขั้นพื้นฐาน</t>
  </si>
  <si>
    <t xml:space="preserve">กิจกรรมหลักที่ 4.3 พัฒนาศาสนสถานและส่งเสริมการปฏิบัติตามหลักธรรมของศาสนา </t>
  </si>
  <si>
    <t>กิจกรรมหลักที่ 4.4 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</si>
  <si>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>กิจกรรมหลักที่ 4.5 ส่งเสริมกิจกรรมกีฬา
เพื่อเสริมสร้างสุขภาพที่ดีให้กับประชาชน
ทุกกลุ่มวัย</t>
  </si>
  <si>
    <t>1.ที่ทำการปกครองจังหวัดสมุทรปราการ
2.ที่ทำการปกครองอำเภอทุกอำเภอ</t>
  </si>
  <si>
    <t>1.ที่ทำการปกครองจังหวัดสมุทรปราการ
2.ที่ทำการปกครองอำเภอทุกอำเภอ
3.อปท.ที่เกี่ยวข้อง</t>
  </si>
  <si>
    <t>กรมการปกครอง</t>
  </si>
  <si>
    <t xml:space="preserve">สนง.การกีฬาแห่งประเทศไทยจังหวัดสมุทรปราการ
</t>
  </si>
  <si>
    <t>การกีฬาแห่งประเทศไทย</t>
  </si>
  <si>
    <t xml:space="preserve">สนง.พระพุทธศาสนาจังหวัดสมุทรปราการ
</t>
  </si>
  <si>
    <t>สำนักงานพระพุทธศาสนาแห่งชาติ</t>
  </si>
  <si>
    <t>กิจกรรมหลักที่ 5.1 สร้างเสริมทักษะและองค์ความรู้ให้กับบุคลากรทางการศึกษา</t>
  </si>
  <si>
    <t>กิจกรรมหลักที่ 5.2 จัดหาสื่อการเรียนการสอนที่ทันสมัย และเพียงพอต่อการใช้งาน</t>
  </si>
  <si>
    <t>กิจกรรมหลักที่ 5.3 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</si>
  <si>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>กิจกรรมหลักที่ 6.2 ส่งเสริมและพัฒนาศักยภาพวิสาหกิจชุมชนจังหวัดสมุทรปราการ</t>
  </si>
  <si>
    <t>สนง.เกษตรจังหวัดสมุทรปราการ</t>
  </si>
  <si>
    <t>กิจกรรมหลักที่ 7.2 ป้องกันและกำจัดโรคพิษสุนัขบ้า</t>
  </si>
  <si>
    <t>กิจกรรมหลักที่ 7.7 ป้องกันและควบคุมโรคไข้หวัดนก ไข้หวัดใหญ่ และโรคมือเท้าปาก</t>
  </si>
  <si>
    <t>กิจกรรมหลักที่ 8.1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</si>
  <si>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 xml:space="preserve">สนง.สาธารณสุขจังหวัดสมุทรปราการ </t>
  </si>
  <si>
    <t>กิจกรรมหลักที่ 1.2 ก่อสร้างถนนที่เป็นเส้นทางใหม่เชื่อมถนนสายรอง</t>
  </si>
  <si>
    <t>1. โครงการที่ 1 พัฒนาโครงข่ายคมนาคมอุตสาหกรรมและโลจิสติกส์เพื่อเชื่อมโยงถนนสายหลัก สายรอง รองรับการบริการประชาชน และภาคธุรกิจ</t>
  </si>
  <si>
    <t>กรมทางหลวง</t>
  </si>
  <si>
    <t xml:space="preserve">กิจกรรมหลักที่ 1.6 จัดตั้งศูนย์ควบคุมและสั่งการจราจรทางบก </t>
  </si>
  <si>
    <t>กิจกรรมหลักที่ 1.7 ป้ายจราจรอัจฉริยะอำนวยความสะดวกการจราจร</t>
  </si>
  <si>
    <t xml:space="preserve">กิจกรรมหลักที่ 1.8 สร้างเสริมความปลอดภัยให้แก่ผู้ขับขี่รถจักรยานยนต์ </t>
  </si>
  <si>
    <t>กิจกรรมหลักที่ 1.9 สร้างความรู้ ความเข้าใจให้กับสมาชิกเครือข่ายอาสาสมัครจราจรเชิงวิชาการและเชิงปฏิบัติ</t>
  </si>
  <si>
    <t>กิจกรรมหลักที่ 1.10 กำกับคุณภาพ การค้า การสำรอง และความปลอดภัย สถานประกอบกิจการพลังงาน</t>
  </si>
  <si>
    <t>ตำรวจภูธรจังหวัดสมุทรปราการ</t>
  </si>
  <si>
    <t>กรมทางหลวงชนบท</t>
  </si>
  <si>
    <t>สำนักงานตำรวจแห่งชาติ</t>
  </si>
  <si>
    <t>2. โครงการที่ 2 พัฒนาโครงข่ายการคมนาคมคลัสเตอร์ภาคอุตสาหกรรมและระบบโลจิสติกส์เชื่อมโยงเส้นทางค้าหลัก</t>
  </si>
  <si>
    <t>กิจกรรมหลักที่ 2.2 ก่อสร้างแนวถนน
ทางหลวงเดิมและถนนตัดใหม่</t>
  </si>
  <si>
    <t xml:space="preserve">แขวงทางหลวงสมุทรปราการ
</t>
  </si>
  <si>
    <t>3. โครงการที่ 3 พัฒนาโครงข่ายการคมนาคมระดับหมู่บ้าน/ชุมชนเพื่อเชื่อมโยงเส้นทางคมนาคมสายหลัก สายรอง</t>
  </si>
  <si>
    <t>กิจกรรมหลักที่ 3.1 ก่อสร้างทางเดินเท้า คสล. และสะพาน</t>
  </si>
  <si>
    <t>กิจกรรมหลักที่ 3.2 ปรับปรุง/ซ่อมแซมทางเดินเท้าและสะพาน</t>
  </si>
  <si>
    <t>กรมส่งเสริมการปกครองท้องถิ่น</t>
  </si>
  <si>
    <t>ที่ทำการปกครองอำเภอทุกอำเภอ</t>
  </si>
  <si>
    <t>4. โครงการที่ 4 วางผังเมือง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</si>
  <si>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กิจกรรมหลักที่ 4.2 ประชาสัมพันธ์ เผยแพร่ ให้ประชาชนสามารถนำมาใช้ประโยชน์ในการพัฒนาที่ดิน</t>
  </si>
  <si>
    <t>กิจกรรมหลักที่ 1.1 พัฒนาและปรับปรุงถนนที่เป็นเส้นทางเชื่อมโยงด้านการคมนาคมแหล่งท่องเที่ยวสำคัญ</t>
  </si>
  <si>
    <t>กิจกรรมหลักที่ 1.3 พัฒนาเส้นทางจักรยานเพื่อการท่องเที่ยวเชิงสุขภาพ</t>
  </si>
  <si>
    <t>กิจกรรมหลักที่ 1.5 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</si>
  <si>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>1. โครงการที่ 1 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</si>
  <si>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>สนง.ท่องเที่ยวและกีฬาจังหวัดสมุทรปราการ</t>
  </si>
  <si>
    <t>สำนักงานปลัดกระทรวงการท่องเที่ยวและกีฬา</t>
  </si>
  <si>
    <t xml:space="preserve">2. โครงการที่ 2 เพิ่มศักยภาพการแข่งขันการท่องเที่ยวจังหวัดสมุทรปราการ </t>
  </si>
  <si>
    <t>กิจกรรมหลักที่ 2.1 พัฒนาแหล่งท่องเที่ยว ที่เป็นประวัติศาสตร์ และศิลปวัฒนธรรม</t>
  </si>
  <si>
    <t>กิจกรรมหลักที่ 3.1 เพิ่มทักษะการผลิตสินค้า OTOP และสินค้าชุมชนให้ได้มาตรฐาน</t>
  </si>
  <si>
    <t>กรมการพัฒนาชุมชน</t>
  </si>
  <si>
    <t>4. โครงการที่ 4 เพิ่มศักยภาพด้านการรักษาความปลอดภัยให้กับนักท่องเที่ยว เพื่อส่งเสริมภาพลักษณ์ด้านการท่องเที่ยวจังหวัดสมุทรปราการ</t>
  </si>
  <si>
    <t>กิจกรรมที่ 4.1 การอำนวยความสะดวกและรักษาความปลอดภัยให้กับนักท่องเที่ยวและบุคคลสำคัญในแหล่งท่องเที่ยว</t>
  </si>
  <si>
    <t>กิจกรรมที่ 4.2 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</t>
  </si>
  <si>
    <t xml:space="preserve">ตำรวจภูธรจังหวัดสมุทรปราการ
</t>
  </si>
  <si>
    <t>1. โครงการที่ 1 ป้องกันและแก้ไขปัญหายาเสพติดจังหวัดสมุทรปราการ</t>
  </si>
  <si>
    <t>2.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</si>
  <si>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>3. โครงการที่ 3 ป้องกันและแก้ไขปัญหาภัยคุกคามรูปแบบใหม่ของจังหวัดสมุทรปราการ</t>
  </si>
  <si>
    <t>4. โครงการที่ 4 เตรียมความพร้อมในการป้องกันสาธารณภัยทุกรูปแบบในพื้นที่จังหวัดสมุทรปราการ</t>
  </si>
  <si>
    <t>กิจกรรมหลักที่ 1.3 การควบคุมตัวยา
และผู้ค้ายาเสพติด</t>
  </si>
  <si>
    <t>กิจกรรมหลักที่ 1.4 เสริมทักษะชีวิตแก่เด็กและเยาวชนห่างไกลยาเสพติด</t>
  </si>
  <si>
    <t>กิจกรรมหลักที่ 1.6 เสริมสร้างความเข้มแข็งกองทุนแม่ของแผ่นดินวิถีพอเพียง</t>
  </si>
  <si>
    <t xml:space="preserve">1. ที่ทำการปกครองจังหวัด
2. ที่ทำการปกครองอำเภอ
</t>
  </si>
  <si>
    <t>กิจกรรมหลักที่ 2.1 ถ่ายทอดองค์ความรู้ให้กับประชาชน และสร้างกระบวนการมีส่วนร่วมของประชาชน</t>
  </si>
  <si>
    <t>กิจกรรมหลักที่ 2.3 เสริมสร้างความเข้มแข็ง และสร้างเครือข่ายอาสาสมัครประชาธิปไตย</t>
  </si>
  <si>
    <t>กิจกรรมหลักที่ 2.4 การแก้ไขปัญหาความเดือดร้อนและลดความเหลื่อมหล้ำในสังคมของประชาชนจังหวัดสมุทรปราการ</t>
  </si>
  <si>
    <t>สนง.พัฒนาชุมชนจังหวัดสมุทรปราการ</t>
  </si>
  <si>
    <t>กิจกรรมหลักที่ 1.17 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</si>
  <si>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สนง.แรงงานจังหวัดสมุทรปราการ</t>
  </si>
  <si>
    <t>สำนักงานปลัดกระทรวงแรงงาน</t>
  </si>
  <si>
    <t>กิจกรรมหลักที่ 2.5 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</t>
  </si>
  <si>
    <t>ตำรวจภูธรจังหวัดฯ</t>
  </si>
  <si>
    <t>กิจกรรมหลักที่ 2.6 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</si>
  <si>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>สนง. สวัสดิการและคุมครองแรงงานจังหวัดฯ</t>
  </si>
  <si>
    <t>กิจกรรมหลักที่ 3.1 พัฒนาศักยภาพสมาชิกเครือข่ายการป้องกันและแก้ไขปัญหาการค้ามนุษย์</t>
  </si>
  <si>
    <t>1.สนง.พัฒนาสังคมและความมั่นคงของมนุษย์จังหวัดสมุทรปราการ
2.ตำรวจภูธรจังหวัดสมุทรปราการ
3.สนง.แรงงานจังหวัดสมุทรปราการ</t>
  </si>
  <si>
    <t>กิจกรรมหลักที่ 3.3 การป้องกันและแก้ไขปัญหาอาชญากรรมข้ามชาติ และพัฒนาเทคโนโลยีรองรับให้เท่าทันภัยคุกคามรูปแบบใหม่</t>
  </si>
  <si>
    <t>กิจกรรมหลักที่ 3.6 การป้องกันและเฝ้าระวังปัญหาอาชญากรรม การทุจริตประพฤติมิชอบและการกระทำผิดกฎหมาย</t>
  </si>
  <si>
    <t xml:space="preserve">1.สนง.ยุติธรรมจังหวัดฯ 
2.สนง.บังคับคดีจังหวัดฯ
</t>
  </si>
  <si>
    <t>กิจกรรมหลักที่ 3.8 สร้างภูมิคุ้มกันทางสังคมตามศาสตร์พระราชา</t>
  </si>
  <si>
    <t>สำนักงานศึกษาธิการจังหวัดสมุทรปราการ</t>
  </si>
  <si>
    <t>กิจกรรมหลักที่ 4.1 ถ่ายทอดองค์ความรู้ให้กับประชาชน ในการป้องกันภัยพิบัติเบื้องต้น</t>
  </si>
  <si>
    <t>กิจกรรมหลักที่ 4.2 สร้างเครือข่ายและถ่ายทอดองค์ความรู้ในการเฝ้าระวังและเตือนภัยที่เกิดภัยธรรมชาติ</t>
  </si>
  <si>
    <t>กิจกรรมหลักที่ 4.4 ประชาสัมพันธ์ เผยแพร่ข้อมูลเพื่อระงับ และเตือนภัย</t>
  </si>
  <si>
    <t>กิจกรรมหลักที่ 4.5 การฟื้นฟู และเยียวยาผู้ที่ได้รับผลกระทบจากภัยพิบัติที่เกิดขึ้น</t>
  </si>
  <si>
    <t xml:space="preserve">กิจกรรมหลักที่ 4.6 การเตรียมความพร้อมซักซ้อมแผนเผชิญเหตุเกี่ยวกับภัยพิบัติต่าง ๆ </t>
  </si>
  <si>
    <t>1.สนง.ป้องกันและบรรเทาสาธารณภัยจังหวัดสมุทรปราการ
2.ตำรวจภูธรจังหวัดสมุทรปราการ</t>
  </si>
  <si>
    <t>กรมป้องกันและบรรเทาสาธาณภัย</t>
  </si>
  <si>
    <t>สำนักงานการพัฒนาสังคมและความมั่นคงของมนุษย์</t>
  </si>
  <si>
    <t>กรมบังคับคดี</t>
  </si>
  <si>
    <t>สำนักงานปลัดกระทรวงยุติธรรม
กรมบังคับคดี</t>
  </si>
  <si>
    <t>กรมป้องกันและบรรเทาสาธารณภัย</t>
  </si>
  <si>
    <t>ประเด็นการพัฒนาที่ 1 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</si>
  <si>
    <t>ประเด็นการพัฒนาที่ 1</t>
  </si>
  <si>
    <t>ประเด็นการพัฒนาที่ 2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</si>
  <si>
    <t>ประเด็นการพัฒนาที่ 2</t>
  </si>
  <si>
    <t>ความสอดคล้องกับ
ประเด็นการพัฒนา</t>
  </si>
  <si>
    <t>ประเด็นการพัฒนาที่ 3 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</si>
  <si>
    <t>ประเด็นการพัฒนาที่ 4 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</si>
  <si>
    <t>ประเด็นการพัฒนาที่ 4</t>
  </si>
  <si>
    <t>ประเด็นการพัฒนาที่ 5 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</si>
  <si>
    <t>ประเด็นการพัฒนาที่ 5</t>
  </si>
  <si>
    <t>เพื่อดำเนินการให้สอดคล้องตามความต้องการของแผนัฒนาจังหวัด</t>
  </si>
  <si>
    <t>จังหวัดสมุทรปราการ</t>
  </si>
  <si>
    <t>กระทรวง กรม</t>
  </si>
  <si>
    <t>จำนวนโครงการ (โครงการ)</t>
  </si>
  <si>
    <t>งบประมาณ (บาท)</t>
  </si>
  <si>
    <t>1.1 สำนักงานปลัดกระทรวงมหาดไทย</t>
  </si>
  <si>
    <t>1.2 กรมส่งเสริมการปกครองท้องถิ่น</t>
  </si>
  <si>
    <t>1.3 กรมโยธาธิการและผังเมือง</t>
  </si>
  <si>
    <t>1.4 กรมการปกครอง</t>
  </si>
  <si>
    <t>1.5 กรมการพัฒนาชุมชน</t>
  </si>
  <si>
    <t>1.6 กรมป้องกันและบรรเทาสาธารณภัย</t>
  </si>
  <si>
    <t>2. กระทรวงอุตสาหกรรม</t>
  </si>
  <si>
    <t>2.1 สำนักงานปลัดกระทรวงอุตสาหกรรม</t>
  </si>
  <si>
    <t>2.2 กรมโรงงานอุตสาหกรรม</t>
  </si>
  <si>
    <t>2.3 กรมส่งเสริมอุตสาหกรรม</t>
  </si>
  <si>
    <t>3.1 สำนักงานปลัดกระทรวงพลังงาน</t>
  </si>
  <si>
    <t>3. กระทรวงพลังงาน</t>
  </si>
  <si>
    <t>4. กระทรวงเกษตรและสหกรณ์</t>
  </si>
  <si>
    <t>4.2 กรมส่งเสริมการเกษตร</t>
  </si>
  <si>
    <t>4.3 กรมชลประทาน</t>
  </si>
  <si>
    <t>4.4 กรมปศุสัตว์</t>
  </si>
  <si>
    <t>5. กระทรวงทรัพยากรธรรมชาติและสิ่งแวดล้อม</t>
  </si>
  <si>
    <t>5.1 สำนักงานปลัดกระทรวงทรัพยากรธรรมชาติและสิ่งแวดล้อม</t>
  </si>
  <si>
    <t>6.1 สำนักงานปลัดกระทรวงสาธารณสุข</t>
  </si>
  <si>
    <t>7. กระทรวงแรงงาน</t>
  </si>
  <si>
    <t>7.1 สำนักงานปลัดกระทรวงแรงงาน</t>
  </si>
  <si>
    <t>7.2 กรมพัฒนาฝีมือแรงงาน</t>
  </si>
  <si>
    <t>7.3 กรมสวัสดิการและคุ้มครองแรงงาน</t>
  </si>
  <si>
    <t>8.1 สำนักงานปลัดกระทรวงศึกษาธิการ</t>
  </si>
  <si>
    <t>9. สำนักงานพระพุทธศาสนาแห่งชาติ</t>
  </si>
  <si>
    <t>9.1 สำนักงานพระพุทธศาสนาแห่งชาติ</t>
  </si>
  <si>
    <t>10. กระทรวงคมนาคม</t>
  </si>
  <si>
    <t>10.1 กรมทางหลวง</t>
  </si>
  <si>
    <t>10.2 กรมทางหลวงชนบท</t>
  </si>
  <si>
    <t>11. สำนักงานตำรวจแห่งชาติ</t>
  </si>
  <si>
    <t>11.1 สำนักงานตำรวจแห่งชาติ</t>
  </si>
  <si>
    <t>12. กระทรวงการท่องเที่ยวและกีฬา</t>
  </si>
  <si>
    <t>12.1 สำนักงานปลัดกระทรวงการท่องเที่ยวและกีฬา</t>
  </si>
  <si>
    <t>12.2 การกีฬาแห่งประเทศไทย</t>
  </si>
  <si>
    <t>13. กระทรวงยุติธรรม</t>
  </si>
  <si>
    <t>13.1 สำนักงานปลัดกระทรวงยุติธรรม</t>
  </si>
  <si>
    <t>13.2 กรมราชทัณฑ์</t>
  </si>
  <si>
    <t>13.3 กรมคุมประพฤติ</t>
  </si>
  <si>
    <t>13.4 กรมบังคับคดี</t>
  </si>
  <si>
    <t>14. สำนักงานอัยการสูงสุด</t>
  </si>
  <si>
    <t>14.1 สำนักงานอัยการสูงสุด</t>
  </si>
  <si>
    <t>15. กระทรวงพัฒนาสังคมและความมั่นคงของมนุษย์</t>
  </si>
  <si>
    <t>15.1 สำนักงานปลัดกระทรวงพัฒนาสังคมและความมั่นคงของมนุษย์</t>
  </si>
  <si>
    <t>6. กระทรวงสาธารณสุข</t>
  </si>
  <si>
    <t>8. กระทรวงศึกษาธิการ</t>
  </si>
  <si>
    <t>4.1 สำนักงานปลัดกระทรวงเกษตรและสหกรณ์</t>
  </si>
  <si>
    <t>ปลัดกระทรวงอุต</t>
  </si>
  <si>
    <t>กรมส่งเสริม</t>
  </si>
  <si>
    <t>กรมชล</t>
  </si>
  <si>
    <t xml:space="preserve">สำนักงานปลัดกระทรวงมหาดไทย
</t>
  </si>
  <si>
    <t>สำนักงานปลัดกระทรวงยุติธรรม</t>
  </si>
  <si>
    <t>สำนักงานการพัฒนาสังคมและความมั่นคงของมนุษย์
สำนักงานปลัดกระทรวงยุติธรรม
สำนักงานอัยการสูงสุด
กรมการปกครอง</t>
  </si>
  <si>
    <t>สำนักงานอัยการสูงสุด</t>
  </si>
  <si>
    <t>1. ศูนย์อำนวยการป้องกันและปราบปรามยาเสพติด จังหวัดสมุทรปราการ 
2. ที่ทำการปกครองจังหวัดสมุทรปราการ</t>
  </si>
  <si>
    <t>1. ที่ทำการปกครองจังหวัดสมุทรปราการ
2. ที่ทำการปกครองอำเภอ</t>
  </si>
  <si>
    <t>1.สนง.ป้องกันและบรรเทาสาธารณภัยจังหวัดสมุทรปราการ</t>
  </si>
  <si>
    <t>1. กระทรวงมหาดไทย</t>
  </si>
  <si>
    <t xml:space="preserve">สำนักงานตำรวจแห่งชาติ </t>
  </si>
  <si>
    <t>กรมป้องกันและบรรเทาสาธาณภัย
สำนักงานตำรวจแห่งชาติ</t>
  </si>
  <si>
    <t>สนง.ป้องกันและบรรเทาสาธารณภัยจังหวัดสมุทรปราการ</t>
  </si>
  <si>
    <t>ตำรวจ</t>
  </si>
  <si>
    <t>1. ศูนย์อำนวยการป้องกันและปราบปรามยาเสพติด จังหวัดสมุทรปราการ 
2. ที่ทำการปกครอจังหวัดสมุทรปราการ</t>
  </si>
  <si>
    <t>ประเด็นการพัฒนาที่ 3</t>
  </si>
  <si>
    <t>กิจกรรมหลักที่ 4.6 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</t>
  </si>
  <si>
    <t>กิจกรรมหลักที่ 4.7 แก้ไขปัญหาความเดือดร้อนของประชาชน เพื่ออำนวยความสะดวกและเพิ่มประสิทธิภาพในการให้บริการประชาช</t>
  </si>
  <si>
    <t>กิจกรรมหลักที่ 1.1 ส่งเสริมอาชีพหลักสูตรระยะสั้นให้กับผู้ว่างงาน และผู้ด้อยโอกาส</t>
  </si>
  <si>
    <t xml:space="preserve">กิจกรรมหลักที่ 3.4 เพิ่มศักยภาพศูนย์เรียนรู้การเพิ่มประสิทธิภาพการผลิตสินค้าเกษตร </t>
  </si>
  <si>
    <t>สนง.พระพุทธศาสนาจังหวัดสมุทรปราการ</t>
  </si>
  <si>
    <t>กิจกรรมหลักที่ 1.1 ก่อสร้างถนนที่เป็นเส้นทางใหม่เชื่อมถนนสายหลัก</t>
  </si>
  <si>
    <t xml:space="preserve">กรมการปกครอง
</t>
  </si>
  <si>
    <t>รวม</t>
  </si>
  <si>
    <t>3. โครงการที่ 3 ส่งเสริมเส้นทางสินค้า OTOP และบริการเพื่อการท่องเที่ยวจังหวัดสมุทรปราการ</t>
  </si>
  <si>
    <t>กิจกรรมหลักที่ 3.7 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</si>
  <si>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กิจกรรมหลักที่ 2.3 เพิ่มขีดความสามารถผู้ประกอบการภาคอุตสาหกรรมท่องเที่ยวและเครือข่าย</t>
  </si>
  <si>
    <t>กรมการปกครอง
สำนักงานปลัดกระทรวงมหาดไทย</t>
  </si>
  <si>
    <t>1.สำนักงานจังหวัดสมุทรปราการ
2.ที่ทำการปกครองจังหวัดสมุทรปราการ
3.ที่ทำการปกครองอำเภอทุกอำเภอ</t>
  </si>
  <si>
    <t>มหาดไทย</t>
  </si>
  <si>
    <t>ที่ทำการปกครองอำเภอพระประแดง</t>
  </si>
  <si>
    <t>กิจกรรมหลักที่ 1.4 ปรับปรุงซ่อมแซมถนนสายรองที่ชำรุด หรือทรุดโทรม</t>
  </si>
  <si>
    <t>กิจกรรมหลักที่ 1.5 ปรับปรุงสัญญาณจราจรและสิ่งอำนวยความสะดวกในเส้นทางคมนาคมสายหลัก สายรอง</t>
  </si>
  <si>
    <t>กิจกรรมหลักที่ 1.3 ปรับปรุงซ่อมแซมถนนสายหลักที่ชำรุด หรือทรุดโทรม</t>
  </si>
  <si>
    <t>แบบ จ.3</t>
  </si>
  <si>
    <t>สรุปแผนงานโครงการประจำปีงบประมาณ พ.ศ.2566</t>
  </si>
  <si>
    <t xml:space="preserve"> ที่จังหวัดขอรับการสนับสนุนจากกระทรวง/กรม</t>
  </si>
  <si>
    <t>แขวงทางหลวงสมุทรปราการ</t>
  </si>
  <si>
    <t>แขวงทางหลวงชนบทสมุทรปราการ</t>
  </si>
  <si>
    <t>สนง.ทรัพยากรธรรมชาติและสิ่งแวดล้อมจังหวัด</t>
  </si>
  <si>
    <t>กิจกรรมหลักที่ 9.2 ก่อสร้างเขื่อนป้องกันตลิ่งและชายฝั่งในพื้นที่เสี่ยงภัยจากธรรมชาติ</t>
  </si>
  <si>
    <t>กิจกรรมหลักที่ 9.1 ออกแบบผังพัฒนาพื้นที่เฉพาะ เพื่อป้องกันการกัดเซาะชายฝั่งทะเลสมุทรปราการ</t>
  </si>
  <si>
    <t xml:space="preserve">กิจกรรมหลักที่ 9.3 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</t>
  </si>
  <si>
    <t>กิจกรรมหลักที่ 9.4 ปรับปรุงระบบชลประทานในพื้นที่คุ้งบางกะเจ้าระยะที่ 1 , 2</t>
  </si>
  <si>
    <t>กิจกรรมหลักที่ 8.3 รณรงค์และสร้างเครือข่ายการเฝ้าระวังมลพิษด้านสิ่งแวดล้อม</t>
  </si>
  <si>
    <t>กิจกรรมหลักที่ 8.1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</si>
  <si>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กิจกรรมหลักที่ 7.1 ถ่ายทอดองค์ความรู้และสรร้างเครือข่ายการดำเนินงานแปรรูปขยะมูลฝอยเป็นพลังงานและผลิตภัณฑ์อื่นๆ</t>
  </si>
  <si>
    <t>กิจกรรมหลักที่ 5.9 ร้านอาหารวัตถุดิบปลอดภัยเลือกใช้สินค้า Q</t>
  </si>
  <si>
    <t>กิจกรรมหลักที่ 5.8 การส่งเสริมการบริโภคและการใช้วัตถุดิบสินค้า Q</t>
  </si>
  <si>
    <t>6. โครงการที่ 9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</si>
  <si>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>กิจกรรมหลักที่ 2.24 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</si>
  <si>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>1. โครงการที่ 2 เมืองอุตสาหกรรมเชิงนิเวศ จังหวัดสมุทรปราการ</t>
  </si>
  <si>
    <t>2. โครงการที่ 3 ส่งเสริมการผลิตและสร้างมูลค่าเพิ่มสินค้าเกษตรปลอดภัยได้มาตรฐาน</t>
  </si>
  <si>
    <t>4. โครงการที่ 8 อนุรักษ์และฟื้นฟูคุณภาพน้ำในแม่น้ำลำคลอง และทะเล</t>
  </si>
  <si>
    <t>3.โครงการที่ 7 การบริหารจัดการขยะมูลฝอยและของเสียอันตรายในชุมชนตาม Roadmap โดยการมีส่วนร่วมของทุกภาคส่วน</t>
  </si>
  <si>
    <t>กิจกรรมหลักที่ 2.4 การสนับสนุน
การบูรณาการและการขับเคลื่อนนโยบาย
ในระดับอำเภอและท้องที่</t>
  </si>
  <si>
    <t>กิจกรรมหลักที่ 2.16 สถานีพลังงานชุมชนเพื่อพัฒนาเศรษฐกิจฐานราก จังหวัดสมุทรปราการ</t>
  </si>
  <si>
    <t>กิจกรรมหลักที่ 2.17 รณรงค์ส่งเสริมการใช้พลังงานในบ้าน วัด โรงเรียน</t>
  </si>
  <si>
    <t>กิจกรรมหลักที่ 2.18 ติดตั้งพลังงานแสงอาทิตย์ผลิตพลังงานไฟฟ้าในหน่วยราขการ</t>
  </si>
  <si>
    <t xml:space="preserve">กิจกรรมหลักที่ 3.1 สมุทรปราการสร้างแบ่งปันน้อมนำเศรษฐกิจพอเพียง </t>
  </si>
  <si>
    <t xml:space="preserve">สนง. พัฒนาชุมชนจังหวัดสมุทรปราการ
</t>
  </si>
  <si>
    <t>กิจกรรมหลักที่ 6.4 การพัฒนาศักยภาพผู้ผลิต ผู้ประกอบการ OTOP เครือข่ายองค์ความรู้ KBO จังหวัด และการพัฒนาผลิตภัณฑ์ OTOP</t>
  </si>
  <si>
    <t>สนง. พัฒนาชุมชนจังหวัดสมุทรปราการ</t>
  </si>
  <si>
    <t>กิจกรรมหลักที่ 1.2 พัฒนาและปรับปรุงสิ่งอำนวยความสะดวกและความปลอดภัยในแหล่งท่องเที่ยว</t>
  </si>
  <si>
    <t>กิจกรรมหลักที่ 1.4 พัฒนาเส้นทางแหล่งท่องเที่ยวชุมชนเพื่อรองรับการท่องเที่ยวเพื่อคนทั้งมวล (Tourism for All) จังหวัดสมุทรปราการ</t>
  </si>
  <si>
    <t>กิจกรรมหลักที่ 2.4 ประชาสัมพันธ์
การท่องเที่ยวจังหวัดสมุทรปราการ</t>
  </si>
  <si>
    <t>กิจกรรมหลักที่ 2.9 จัดทำสื่อประชาสัมพันธ์และกิจกรรมการท่องเที่ยวจังหวัดสมุทรปราการ</t>
  </si>
  <si>
    <t>กิจกรรมหลักที่ 2.17 ส่งเสริมการท่องเที่ยวเชิงกีฬา และนันทนาการ เพื่อรองรับการท่องเที่ยวชีวิตวิถีใหม่</t>
  </si>
  <si>
    <t>กิจกรรมหลักที่ 2.18 ส่งเสริมการท่องเที่ยวชุมชนในพื้นที่อำเภอเมืองสมุทรปราการ</t>
  </si>
  <si>
    <t>กิจกรรมหลักที่ 2.18 ส่งเสริมการท่องเที่ยวเชิงวัฒนธรรมและวิถีชีวิตชุมชนจังหวัดสมุทรปราการ</t>
  </si>
  <si>
    <t xml:space="preserve">กิจกรรมหลักที่ 2.20 เชฟชุมชนเพื่อยกระดับการท่องเที่ยวเชิงอาหารจังหวัดสมุทรปราการ </t>
  </si>
  <si>
    <t>กิจกรรมที่ 2.21 ต้นแบบเพื่อยกระดับการให้บริการของสถานประกอบการสู่มาตรฐานด้านความปลอดภัย ตามวิถีการท่องเที่ยวแนวใหม่ เพื่อมุ่งสู่การท่องเที่ยวคุณภาพสูง</t>
  </si>
  <si>
    <t>กิจกรรมหลักที่ 3.2 สร้างมูลค่าเพิ่มสินค้าและบริการด้านการท่องเที่ยวที่เป็น อัตลักษณ์ของพื้นที่</t>
  </si>
  <si>
    <t>กิจกรรมหลักที่ 1.1 การป้องกันกลุ่มผู้มีโอกาสเข้าไปเกี่ยวข้องกับยาเสพติด</t>
  </si>
  <si>
    <t>1.สำนักงานสาธารณสุขจังหวัดสมุทรปราการ 
2.ศูนย์อำนวยการป้องกันและปราบปรามยาเสพติดจังหวัดสมุทรปราการ
2. สำนักงานสาธาณสุขจังหวัดฯ
3. ที่ทำการปกครองจังหวัด
4. เรือนจำกลางสมุทรปราการ</t>
  </si>
  <si>
    <t>กิจกรรมหลักที่ 1.2 การแก้ไขปัญหาผู้ติดยาเสพติด</t>
  </si>
  <si>
    <t>1. ศูนย์อำนวยการป้องกันและปราบปรามยาเสพติดจังหวัดสมุทรปราการ 
2. สนง. คุมประพฤติจังหวัดฯ</t>
  </si>
  <si>
    <t>กิจกรรมหลักที่ 1.5 ป้องกันและแก้ไขปัญหายาเสพติดในสถานประกอบการ</t>
  </si>
  <si>
    <t>1. สนง.สวัสดิการและคุ้มครองแรงงานจังหวัดสมุทรปราการ
2. ที่ทำการปกครองจังหวัดสมุทรปราการ</t>
  </si>
  <si>
    <t>กิจกรรมหลักที่ 2.2 รณรงค์ 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</t>
  </si>
  <si>
    <t xml:space="preserve">1.ที่ทำการปกครองจังหวัดสมุทรปราการ
2.สำนักงานจังหวัดสมุทรปราการ
</t>
  </si>
  <si>
    <t>กิจกรรมหลักที่ 3.2 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</t>
  </si>
  <si>
    <t>กิจกรรมหลักที่ 4.3 จัดหาอุปกรณ์ในการป้องกันภัยพิบัติ การแจ้งเตือน การระงับภัย การบรรเทาภัย</t>
  </si>
  <si>
    <t>ป1</t>
  </si>
  <si>
    <t>ป2</t>
  </si>
  <si>
    <t>ป3</t>
  </si>
  <si>
    <t>ป4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</si>
</sst>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6"/>
      <name val="TH SarabunPSK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65" fontId="4" fillId="0" borderId="1" xfId="1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  <xf numFmtId="3" fontId="4" fillId="0" borderId="1" xfId="1" applyNumberFormat="1" applyFont="1" applyFill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165" fontId="4" fillId="0" borderId="1" xfId="1" applyNumberFormat="1" applyFont="1" applyFill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165" fontId="4" fillId="0" borderId="2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165" fontId="4" fillId="3" borderId="1" xfId="1" applyNumberFormat="1" applyFont="1" applyFill="1" applyBorder="1" applyAlignment="1">
      <alignment horizontal="center" vertical="top"/>
    </xf>
    <xf numFmtId="165" fontId="4" fillId="0" borderId="1" xfId="2" applyNumberFormat="1" applyFont="1" applyFill="1" applyBorder="1" applyAlignment="1">
      <alignment horizontal="center" vertical="top"/>
    </xf>
    <xf numFmtId="165" fontId="4" fillId="0" borderId="1" xfId="2" applyNumberFormat="1" applyFont="1" applyFill="1" applyBorder="1" applyAlignment="1">
      <alignment horizontal="right" vertical="top" wrapText="1"/>
    </xf>
    <xf numFmtId="165" fontId="4" fillId="0" borderId="1" xfId="2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center" vertical="top"/>
    </xf>
    <xf numFmtId="165" fontId="4" fillId="0" borderId="0" xfId="1" applyNumberFormat="1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left" vertical="top" wrapText="1"/>
    </xf>
    <xf numFmtId="165" fontId="7" fillId="0" borderId="0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vertical="top"/>
    </xf>
    <xf numFmtId="165" fontId="4" fillId="0" borderId="0" xfId="2" applyNumberFormat="1" applyFont="1" applyFill="1" applyBorder="1" applyAlignment="1">
      <alignment horizontal="right" vertical="top" wrapText="1"/>
    </xf>
    <xf numFmtId="165" fontId="4" fillId="0" borderId="0" xfId="2" applyNumberFormat="1" applyFont="1" applyFill="1" applyBorder="1" applyAlignment="1">
      <alignment horizontal="center" vertical="top"/>
    </xf>
    <xf numFmtId="165" fontId="4" fillId="0" borderId="0" xfId="2" applyNumberFormat="1" applyFont="1" applyFill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3" fontId="4" fillId="0" borderId="0" xfId="2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 wrapText="1" indent="2"/>
    </xf>
    <xf numFmtId="0" fontId="3" fillId="4" borderId="1" xfId="0" applyFont="1" applyFill="1" applyBorder="1"/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43" fontId="2" fillId="0" borderId="0" xfId="1" applyFont="1" applyAlignment="1">
      <alignment vertical="top"/>
    </xf>
    <xf numFmtId="166" fontId="2" fillId="0" borderId="0" xfId="1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0" fontId="7" fillId="0" borderId="1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6" fontId="3" fillId="4" borderId="1" xfId="1" applyNumberFormat="1" applyFont="1" applyFill="1" applyBorder="1" applyAlignment="1">
      <alignment horizontal="center" vertical="top"/>
    </xf>
    <xf numFmtId="166" fontId="2" fillId="0" borderId="2" xfId="1" applyNumberFormat="1" applyFont="1" applyBorder="1" applyAlignment="1">
      <alignment horizontal="center" vertical="top"/>
    </xf>
    <xf numFmtId="166" fontId="2" fillId="0" borderId="1" xfId="1" applyNumberFormat="1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166" fontId="3" fillId="5" borderId="4" xfId="1" applyNumberFormat="1" applyFont="1" applyFill="1" applyBorder="1" applyAlignment="1">
      <alignment horizontal="center" vertical="top"/>
    </xf>
    <xf numFmtId="3" fontId="4" fillId="0" borderId="1" xfId="1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165" fontId="2" fillId="0" borderId="1" xfId="0" applyNumberFormat="1" applyFont="1" applyBorder="1" applyAlignment="1">
      <alignment vertical="top"/>
    </xf>
    <xf numFmtId="165" fontId="4" fillId="0" borderId="1" xfId="2" applyNumberFormat="1" applyFont="1" applyBorder="1" applyAlignment="1">
      <alignment horizontal="right" vertical="top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top" wrapText="1"/>
    </xf>
    <xf numFmtId="166" fontId="4" fillId="0" borderId="7" xfId="1" applyNumberFormat="1" applyFont="1" applyFill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6" fontId="2" fillId="0" borderId="1" xfId="1" applyNumberFormat="1" applyFont="1" applyBorder="1" applyAlignment="1">
      <alignment vertical="top"/>
    </xf>
    <xf numFmtId="166" fontId="2" fillId="0" borderId="0" xfId="1" applyNumberFormat="1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43" fontId="2" fillId="0" borderId="1" xfId="1" applyNumberFormat="1" applyFont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5"/>
  <sheetViews>
    <sheetView tabSelected="1" view="pageBreakPreview" topLeftCell="A3" zoomScale="90" zoomScaleNormal="100" zoomScaleSheetLayoutView="90" workbookViewId="0">
      <pane xSplit="1" ySplit="5" topLeftCell="B8" activePane="bottomRight" state="frozen"/>
      <selection activeCell="A3" sqref="A3"/>
      <selection pane="topRight" activeCell="B3" sqref="B3"/>
      <selection pane="bottomLeft" activeCell="A8" sqref="A8"/>
      <selection pane="bottomRight" activeCell="E54" sqref="E54"/>
    </sheetView>
  </sheetViews>
  <sheetFormatPr defaultRowHeight="24"/>
  <cols>
    <col min="1" max="1" width="38.42578125" style="54" bestFit="1" customWidth="1"/>
    <col min="2" max="2" width="22.42578125" style="55" customWidth="1"/>
    <col min="3" max="3" width="22.85546875" style="55" customWidth="1"/>
    <col min="4" max="4" width="9.85546875" style="54" bestFit="1" customWidth="1"/>
    <col min="5" max="5" width="11.42578125" style="97" customWidth="1"/>
    <col min="6" max="16" width="9" style="54"/>
    <col min="17" max="17" width="6.140625" style="54" customWidth="1"/>
    <col min="18" max="68" width="15.7109375" style="54" customWidth="1"/>
    <col min="69" max="16384" width="9.140625" style="54"/>
  </cols>
  <sheetData>
    <row r="1" spans="1:68">
      <c r="C1" s="88" t="s">
        <v>258</v>
      </c>
    </row>
    <row r="2" spans="1:68">
      <c r="A2" s="99" t="s">
        <v>259</v>
      </c>
      <c r="B2" s="99"/>
      <c r="C2" s="99"/>
    </row>
    <row r="3" spans="1:68">
      <c r="A3" s="99" t="s">
        <v>260</v>
      </c>
      <c r="B3" s="99"/>
      <c r="C3" s="99"/>
    </row>
    <row r="4" spans="1:68">
      <c r="A4" s="101" t="s">
        <v>172</v>
      </c>
      <c r="B4" s="101"/>
      <c r="C4" s="101"/>
    </row>
    <row r="5" spans="1:68">
      <c r="A5" s="101" t="s">
        <v>173</v>
      </c>
      <c r="B5" s="101"/>
      <c r="C5" s="101"/>
    </row>
    <row r="6" spans="1:68" ht="12" customHeight="1"/>
    <row r="7" spans="1:68">
      <c r="A7" s="79" t="s">
        <v>174</v>
      </c>
      <c r="B7" s="79" t="s">
        <v>175</v>
      </c>
      <c r="C7" s="79" t="s">
        <v>176</v>
      </c>
      <c r="D7" s="102" t="s">
        <v>307</v>
      </c>
      <c r="E7" s="99"/>
      <c r="F7" s="99" t="s">
        <v>308</v>
      </c>
      <c r="G7" s="99"/>
      <c r="H7" s="99" t="s">
        <v>309</v>
      </c>
      <c r="I7" s="99"/>
      <c r="J7" s="100" t="s">
        <v>310</v>
      </c>
      <c r="K7" s="100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</row>
    <row r="8" spans="1:68">
      <c r="A8" s="58" t="s">
        <v>233</v>
      </c>
      <c r="B8" s="74">
        <f>SUM(B9:B14)</f>
        <v>33</v>
      </c>
      <c r="C8" s="76">
        <f>SUM(C9:C14)</f>
        <v>435568100</v>
      </c>
    </row>
    <row r="9" spans="1:68">
      <c r="A9" s="56" t="s">
        <v>177</v>
      </c>
      <c r="B9" s="75">
        <v>1</v>
      </c>
      <c r="C9" s="77">
        <v>20000000</v>
      </c>
    </row>
    <row r="10" spans="1:68">
      <c r="A10" s="56" t="s">
        <v>178</v>
      </c>
      <c r="B10" s="75">
        <v>3</v>
      </c>
      <c r="C10" s="78">
        <v>21500000</v>
      </c>
    </row>
    <row r="11" spans="1:68">
      <c r="A11" s="56" t="s">
        <v>179</v>
      </c>
      <c r="B11" s="75">
        <v>5</v>
      </c>
      <c r="C11" s="78">
        <v>252000000</v>
      </c>
    </row>
    <row r="12" spans="1:68">
      <c r="A12" s="56" t="s">
        <v>180</v>
      </c>
      <c r="B12" s="75">
        <v>13</v>
      </c>
      <c r="C12" s="78">
        <v>90500000</v>
      </c>
    </row>
    <row r="13" spans="1:68">
      <c r="A13" s="56" t="s">
        <v>181</v>
      </c>
      <c r="B13" s="75">
        <v>5</v>
      </c>
      <c r="C13" s="78">
        <v>9318100</v>
      </c>
    </row>
    <row r="14" spans="1:68">
      <c r="A14" s="56" t="s">
        <v>182</v>
      </c>
      <c r="B14" s="75">
        <v>6</v>
      </c>
      <c r="C14" s="78">
        <v>42250000</v>
      </c>
    </row>
    <row r="15" spans="1:68">
      <c r="A15" s="58" t="s">
        <v>183</v>
      </c>
      <c r="B15" s="74">
        <f>SUM(B16:B18)</f>
        <v>16</v>
      </c>
      <c r="C15" s="76">
        <f>SUM(C16:C18)</f>
        <v>147500000</v>
      </c>
      <c r="D15" s="54">
        <f>+D16+D17+D18</f>
        <v>16</v>
      </c>
      <c r="E15" s="97">
        <f>+E16+E17+E18</f>
        <v>147500000</v>
      </c>
    </row>
    <row r="16" spans="1:68">
      <c r="A16" s="56" t="s">
        <v>184</v>
      </c>
      <c r="B16" s="75">
        <v>1</v>
      </c>
      <c r="C16" s="78">
        <v>7000000</v>
      </c>
      <c r="D16" s="54">
        <v>1</v>
      </c>
      <c r="E16" s="97">
        <v>7000000</v>
      </c>
    </row>
    <row r="17" spans="1:5">
      <c r="A17" s="56" t="s">
        <v>185</v>
      </c>
      <c r="B17" s="75">
        <v>14</v>
      </c>
      <c r="C17" s="78">
        <v>40500000</v>
      </c>
      <c r="D17" s="54">
        <v>14</v>
      </c>
      <c r="E17" s="97">
        <f>1000000+3000000+1500000+1000000+1000000+3000000+1000000+2000000+2000000+2000000+2000000+7000000+7000000+7000000</f>
        <v>40500000</v>
      </c>
    </row>
    <row r="18" spans="1:5">
      <c r="A18" s="56" t="s">
        <v>186</v>
      </c>
      <c r="B18" s="75">
        <v>1</v>
      </c>
      <c r="C18" s="78">
        <v>100000000</v>
      </c>
      <c r="D18" s="54">
        <v>1</v>
      </c>
      <c r="E18" s="97">
        <v>100000000</v>
      </c>
    </row>
    <row r="19" spans="1:5">
      <c r="A19" s="58" t="s">
        <v>188</v>
      </c>
      <c r="B19" s="74">
        <f>SUM(B20)</f>
        <v>7</v>
      </c>
      <c r="C19" s="76">
        <f>SUM(C20)</f>
        <v>8350000</v>
      </c>
    </row>
    <row r="20" spans="1:5">
      <c r="A20" s="56" t="s">
        <v>187</v>
      </c>
      <c r="B20" s="75">
        <v>7</v>
      </c>
      <c r="C20" s="78">
        <v>8350000</v>
      </c>
    </row>
    <row r="21" spans="1:5">
      <c r="A21" s="58" t="s">
        <v>189</v>
      </c>
      <c r="B21" s="74">
        <f>SUM(B22:B25)</f>
        <v>12</v>
      </c>
      <c r="C21" s="76">
        <f>SUM(C22:C25)</f>
        <v>665984000</v>
      </c>
    </row>
    <row r="22" spans="1:5">
      <c r="A22" s="56" t="s">
        <v>222</v>
      </c>
      <c r="B22" s="75">
        <v>4</v>
      </c>
      <c r="C22" s="78">
        <v>2114000</v>
      </c>
    </row>
    <row r="23" spans="1:5">
      <c r="A23" s="56" t="s">
        <v>190</v>
      </c>
      <c r="B23" s="75">
        <v>2</v>
      </c>
      <c r="C23" s="78">
        <v>2900000</v>
      </c>
    </row>
    <row r="24" spans="1:5">
      <c r="A24" s="56" t="s">
        <v>191</v>
      </c>
      <c r="B24" s="75">
        <v>3</v>
      </c>
      <c r="C24" s="78">
        <v>660400000</v>
      </c>
    </row>
    <row r="25" spans="1:5">
      <c r="A25" s="56" t="s">
        <v>192</v>
      </c>
      <c r="B25" s="75">
        <v>3</v>
      </c>
      <c r="C25" s="78">
        <v>570000</v>
      </c>
    </row>
    <row r="26" spans="1:5">
      <c r="A26" s="58" t="s">
        <v>193</v>
      </c>
      <c r="B26" s="74">
        <f>SUM(B27)</f>
        <v>2</v>
      </c>
      <c r="C26" s="76">
        <f>SUM(C27)</f>
        <v>7000000</v>
      </c>
    </row>
    <row r="27" spans="1:5" ht="48">
      <c r="A27" s="57" t="s">
        <v>194</v>
      </c>
      <c r="B27" s="75">
        <v>2</v>
      </c>
      <c r="C27" s="78">
        <v>7000000</v>
      </c>
    </row>
    <row r="28" spans="1:5">
      <c r="A28" s="58" t="s">
        <v>220</v>
      </c>
      <c r="B28" s="74">
        <f>SUM(B29)</f>
        <v>4</v>
      </c>
      <c r="C28" s="76">
        <f>SUM(C29)</f>
        <v>47000000</v>
      </c>
    </row>
    <row r="29" spans="1:5">
      <c r="A29" s="56" t="s">
        <v>195</v>
      </c>
      <c r="B29" s="75">
        <v>4</v>
      </c>
      <c r="C29" s="78">
        <v>47000000</v>
      </c>
    </row>
    <row r="30" spans="1:5">
      <c r="A30" s="58" t="s">
        <v>196</v>
      </c>
      <c r="B30" s="74">
        <f>SUM(B31:B33)</f>
        <v>6</v>
      </c>
      <c r="C30" s="76">
        <f>SUM(C31:C33)</f>
        <v>8600000</v>
      </c>
    </row>
    <row r="31" spans="1:5">
      <c r="A31" s="56" t="s">
        <v>197</v>
      </c>
      <c r="B31" s="75">
        <v>2</v>
      </c>
      <c r="C31" s="78">
        <v>4000000</v>
      </c>
    </row>
    <row r="32" spans="1:5">
      <c r="A32" s="56" t="s">
        <v>198</v>
      </c>
      <c r="B32" s="75">
        <v>2</v>
      </c>
      <c r="C32" s="78">
        <v>3000000</v>
      </c>
    </row>
    <row r="33" spans="1:3">
      <c r="A33" s="56" t="s">
        <v>199</v>
      </c>
      <c r="B33" s="75">
        <v>2</v>
      </c>
      <c r="C33" s="78">
        <f>1200000+400000</f>
        <v>1600000</v>
      </c>
    </row>
    <row r="34" spans="1:3">
      <c r="A34" s="58" t="s">
        <v>221</v>
      </c>
      <c r="B34" s="74">
        <f>SUM(B35)</f>
        <v>6</v>
      </c>
      <c r="C34" s="76">
        <f>SUM(C35)</f>
        <v>34000000</v>
      </c>
    </row>
    <row r="35" spans="1:3">
      <c r="A35" s="56" t="s">
        <v>200</v>
      </c>
      <c r="B35" s="75">
        <v>6</v>
      </c>
      <c r="C35" s="78">
        <v>34000000</v>
      </c>
    </row>
    <row r="36" spans="1:3">
      <c r="A36" s="58" t="s">
        <v>201</v>
      </c>
      <c r="B36" s="74">
        <f>SUM(B37)</f>
        <v>2</v>
      </c>
      <c r="C36" s="76">
        <f>SUM(C37)</f>
        <v>2500000</v>
      </c>
    </row>
    <row r="37" spans="1:3">
      <c r="A37" s="56" t="s">
        <v>202</v>
      </c>
      <c r="B37" s="75">
        <v>2</v>
      </c>
      <c r="C37" s="78">
        <v>2500000</v>
      </c>
    </row>
    <row r="38" spans="1:3">
      <c r="A38" s="58" t="s">
        <v>203</v>
      </c>
      <c r="B38" s="74">
        <f>SUM(B39:B40)</f>
        <v>7</v>
      </c>
      <c r="C38" s="76">
        <f>SUM(C39:C40)</f>
        <v>341000000</v>
      </c>
    </row>
    <row r="39" spans="1:3">
      <c r="A39" s="56" t="s">
        <v>204</v>
      </c>
      <c r="B39" s="75">
        <v>5</v>
      </c>
      <c r="C39" s="78">
        <v>271000000</v>
      </c>
    </row>
    <row r="40" spans="1:3">
      <c r="A40" s="56" t="s">
        <v>205</v>
      </c>
      <c r="B40" s="75">
        <v>2</v>
      </c>
      <c r="C40" s="78">
        <f>ป.3!F9+ป.3!F10</f>
        <v>70000000</v>
      </c>
    </row>
    <row r="41" spans="1:3">
      <c r="A41" s="58" t="s">
        <v>206</v>
      </c>
      <c r="B41" s="74">
        <f>SUM(B42)</f>
        <v>9</v>
      </c>
      <c r="C41" s="76">
        <f>SUM(C42)</f>
        <v>161250000</v>
      </c>
    </row>
    <row r="42" spans="1:3">
      <c r="A42" s="56" t="s">
        <v>207</v>
      </c>
      <c r="B42" s="75">
        <v>9</v>
      </c>
      <c r="C42" s="78">
        <v>161250000</v>
      </c>
    </row>
    <row r="43" spans="1:3">
      <c r="A43" s="58" t="s">
        <v>208</v>
      </c>
      <c r="B43" s="74">
        <f>SUM(B44:B45)</f>
        <v>11</v>
      </c>
      <c r="C43" s="76">
        <f>SUM(C44:C45)</f>
        <v>66800000</v>
      </c>
    </row>
    <row r="44" spans="1:3" ht="48">
      <c r="A44" s="57" t="s">
        <v>209</v>
      </c>
      <c r="B44" s="75">
        <v>10</v>
      </c>
      <c r="C44" s="89">
        <v>61800000</v>
      </c>
    </row>
    <row r="45" spans="1:3">
      <c r="A45" s="56" t="s">
        <v>210</v>
      </c>
      <c r="B45" s="75">
        <v>1</v>
      </c>
      <c r="C45" s="78">
        <v>5000000</v>
      </c>
    </row>
    <row r="46" spans="1:3">
      <c r="A46" s="58" t="s">
        <v>211</v>
      </c>
      <c r="B46" s="74">
        <f>SUM(B47:B50)</f>
        <v>3</v>
      </c>
      <c r="C46" s="76">
        <f>SUM(C47:C50)</f>
        <v>2166666.67</v>
      </c>
    </row>
    <row r="47" spans="1:3">
      <c r="A47" s="56" t="s">
        <v>212</v>
      </c>
      <c r="B47" s="75">
        <v>2</v>
      </c>
      <c r="C47" s="123">
        <v>1166666.67</v>
      </c>
    </row>
    <row r="48" spans="1:3">
      <c r="A48" s="56" t="s">
        <v>213</v>
      </c>
      <c r="B48" s="75">
        <v>0</v>
      </c>
      <c r="C48" s="78">
        <v>0</v>
      </c>
    </row>
    <row r="49" spans="1:3">
      <c r="A49" s="56" t="s">
        <v>214</v>
      </c>
      <c r="B49" s="75">
        <v>0</v>
      </c>
      <c r="C49" s="78">
        <v>0</v>
      </c>
    </row>
    <row r="50" spans="1:3">
      <c r="A50" s="56" t="s">
        <v>215</v>
      </c>
      <c r="B50" s="75">
        <v>1</v>
      </c>
      <c r="C50" s="78">
        <v>1000000</v>
      </c>
    </row>
    <row r="51" spans="1:3">
      <c r="A51" s="58" t="s">
        <v>216</v>
      </c>
      <c r="B51" s="74">
        <f>SUM(B52)</f>
        <v>1</v>
      </c>
      <c r="C51" s="76">
        <f>SUM(C52)</f>
        <v>1166666.67</v>
      </c>
    </row>
    <row r="52" spans="1:3">
      <c r="A52" s="56" t="s">
        <v>217</v>
      </c>
      <c r="B52" s="75">
        <v>1</v>
      </c>
      <c r="C52" s="123">
        <v>1166666.67</v>
      </c>
    </row>
    <row r="53" spans="1:3">
      <c r="A53" s="58" t="s">
        <v>218</v>
      </c>
      <c r="B53" s="74">
        <f>SUM(B54)</f>
        <v>1</v>
      </c>
      <c r="C53" s="76">
        <f>SUM(C54)</f>
        <v>1166666.67</v>
      </c>
    </row>
    <row r="54" spans="1:3" ht="48">
      <c r="A54" s="57" t="s">
        <v>219</v>
      </c>
      <c r="B54" s="75">
        <v>1</v>
      </c>
      <c r="C54" s="123">
        <v>1166666.67</v>
      </c>
    </row>
    <row r="55" spans="1:3">
      <c r="A55" s="80" t="s">
        <v>247</v>
      </c>
      <c r="B55" s="80">
        <f>SUM(B8+B15+B19+B21+B26+B28+B30+B34+B36+B38+B41+B43+B46+B51+B53)</f>
        <v>120</v>
      </c>
      <c r="C55" s="81">
        <f>SUM(C8+C15+C19+C21+C26+C28+C30+C34+C36+C38+C41+C43+C46+C51+C53)</f>
        <v>1930052100.0100002</v>
      </c>
    </row>
  </sheetData>
  <mergeCells count="8">
    <mergeCell ref="F7:G7"/>
    <mergeCell ref="H7:I7"/>
    <mergeCell ref="J7:K7"/>
    <mergeCell ref="A2:C2"/>
    <mergeCell ref="A4:C4"/>
    <mergeCell ref="A5:C5"/>
    <mergeCell ref="A3:C3"/>
    <mergeCell ref="D7:E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view="pageBreakPreview" zoomScale="80" zoomScaleNormal="100" zoomScaleSheetLayoutView="80" workbookViewId="0">
      <selection activeCell="E6" sqref="E6"/>
    </sheetView>
  </sheetViews>
  <sheetFormatPr defaultColWidth="9" defaultRowHeight="24"/>
  <cols>
    <col min="1" max="1" width="24.5703125" style="1" customWidth="1"/>
    <col min="2" max="2" width="20.140625" style="1" customWidth="1"/>
    <col min="3" max="3" width="17.5703125" style="1" customWidth="1"/>
    <col min="4" max="4" width="43.140625" style="1" customWidth="1"/>
    <col min="5" max="5" width="18.7109375" style="1" customWidth="1"/>
    <col min="6" max="6" width="19.28515625" style="1" customWidth="1"/>
    <col min="7" max="7" width="9" style="1"/>
    <col min="8" max="8" width="22.85546875" style="1" customWidth="1"/>
    <col min="9" max="9" width="9" style="1"/>
    <col min="10" max="10" width="11.85546875" style="1" bestFit="1" customWidth="1"/>
    <col min="11" max="16384" width="9" style="1"/>
  </cols>
  <sheetData>
    <row r="1" spans="1:12">
      <c r="A1" s="103" t="s">
        <v>0</v>
      </c>
      <c r="B1" s="103"/>
      <c r="C1" s="103"/>
      <c r="D1" s="103"/>
      <c r="E1" s="103"/>
      <c r="F1" s="103"/>
      <c r="G1" s="34"/>
      <c r="H1" s="34"/>
      <c r="I1" s="34"/>
      <c r="J1" s="34"/>
      <c r="K1" s="34"/>
      <c r="L1" s="34"/>
    </row>
    <row r="2" spans="1:12" ht="24" customHeight="1">
      <c r="A2" s="104" t="s">
        <v>162</v>
      </c>
      <c r="B2" s="104"/>
      <c r="C2" s="104"/>
      <c r="D2" s="104"/>
      <c r="E2" s="104"/>
      <c r="F2" s="104"/>
      <c r="G2" s="33"/>
      <c r="H2" s="33"/>
      <c r="I2" s="33"/>
      <c r="J2" s="33"/>
      <c r="K2" s="33"/>
      <c r="L2" s="33"/>
    </row>
    <row r="3" spans="1:12">
      <c r="A3" s="105" t="s">
        <v>0</v>
      </c>
      <c r="B3" s="105"/>
      <c r="C3" s="105"/>
      <c r="D3" s="105"/>
      <c r="E3" s="105"/>
      <c r="F3" s="105"/>
    </row>
    <row r="4" spans="1:12" ht="48">
      <c r="A4" s="2" t="s">
        <v>1</v>
      </c>
      <c r="B4" s="3" t="s">
        <v>5</v>
      </c>
      <c r="C4" s="3" t="s">
        <v>166</v>
      </c>
      <c r="D4" s="2" t="s">
        <v>2</v>
      </c>
      <c r="E4" s="2" t="s">
        <v>3</v>
      </c>
      <c r="F4" s="2" t="s">
        <v>4</v>
      </c>
      <c r="I4" s="1">
        <f>SUM(I5:I11)</f>
        <v>14</v>
      </c>
      <c r="J4" s="65" t="e">
        <f>SUM(J5:J11)</f>
        <v>#REF!</v>
      </c>
    </row>
    <row r="5" spans="1:12">
      <c r="A5" s="106" t="s">
        <v>163</v>
      </c>
      <c r="B5" s="106"/>
      <c r="C5" s="106"/>
      <c r="D5" s="106"/>
      <c r="E5" s="106"/>
      <c r="F5" s="11">
        <f>SUM(F6:F34)</f>
        <v>1069451000</v>
      </c>
      <c r="H5" s="1" t="s">
        <v>223</v>
      </c>
      <c r="I5" s="1">
        <f>COUNT(#REF!,F9)</f>
        <v>1</v>
      </c>
      <c r="J5" s="65" t="e">
        <f>SUM(#REF!+F9)</f>
        <v>#REF!</v>
      </c>
    </row>
    <row r="6" spans="1:12" ht="95.25">
      <c r="A6" s="61" t="s">
        <v>275</v>
      </c>
      <c r="B6" s="4" t="s">
        <v>11</v>
      </c>
      <c r="C6" s="6" t="s">
        <v>163</v>
      </c>
      <c r="D6" s="4" t="s">
        <v>8</v>
      </c>
      <c r="E6" s="4" t="s">
        <v>7</v>
      </c>
      <c r="F6" s="5">
        <v>1000000</v>
      </c>
      <c r="H6" s="1" t="s">
        <v>224</v>
      </c>
      <c r="I6" s="1">
        <v>1</v>
      </c>
      <c r="J6" s="65">
        <f>SUM(F15)</f>
        <v>100000000</v>
      </c>
    </row>
    <row r="7" spans="1:12" ht="72.75" customHeight="1">
      <c r="A7" s="63"/>
      <c r="B7" s="4" t="s">
        <v>11</v>
      </c>
      <c r="C7" s="6" t="s">
        <v>163</v>
      </c>
      <c r="D7" s="4" t="s">
        <v>9</v>
      </c>
      <c r="E7" s="4" t="s">
        <v>7</v>
      </c>
      <c r="F7" s="5">
        <v>3000000</v>
      </c>
      <c r="H7" s="4" t="s">
        <v>30</v>
      </c>
      <c r="I7" s="1">
        <f>COUNT(F20,#REF!)</f>
        <v>1</v>
      </c>
      <c r="J7" s="65" t="e">
        <f>SUM(F20+#REF!)</f>
        <v>#REF!</v>
      </c>
    </row>
    <row r="8" spans="1:12" ht="96">
      <c r="A8" s="62"/>
      <c r="B8" s="4" t="s">
        <v>11</v>
      </c>
      <c r="C8" s="6" t="s">
        <v>163</v>
      </c>
      <c r="D8" s="4" t="s">
        <v>10</v>
      </c>
      <c r="E8" s="4" t="s">
        <v>7</v>
      </c>
      <c r="F8" s="5">
        <v>1500000</v>
      </c>
      <c r="H8" s="4" t="s">
        <v>31</v>
      </c>
      <c r="I8" s="1">
        <f>COUNT(F31,F24,F21)</f>
        <v>3</v>
      </c>
      <c r="J8" s="65">
        <f>SUM(F21+F24+F31)</f>
        <v>50000000</v>
      </c>
    </row>
    <row r="9" spans="1:12" ht="65.25" customHeight="1">
      <c r="A9" s="61"/>
      <c r="B9" s="6" t="s">
        <v>6</v>
      </c>
      <c r="C9" s="6" t="s">
        <v>163</v>
      </c>
      <c r="D9" s="4" t="s">
        <v>12</v>
      </c>
      <c r="E9" s="4" t="s">
        <v>7</v>
      </c>
      <c r="F9" s="5">
        <v>7000000</v>
      </c>
      <c r="H9" s="6" t="s">
        <v>35</v>
      </c>
      <c r="I9" s="1">
        <f>COUNT(F25:F27)</f>
        <v>3</v>
      </c>
      <c r="J9" s="65">
        <f>+F25+F26+F27</f>
        <v>2051000</v>
      </c>
    </row>
    <row r="10" spans="1:12" ht="72">
      <c r="A10" s="63"/>
      <c r="B10" s="4" t="s">
        <v>11</v>
      </c>
      <c r="C10" s="6" t="s">
        <v>163</v>
      </c>
      <c r="D10" s="4" t="s">
        <v>13</v>
      </c>
      <c r="E10" s="4" t="s">
        <v>7</v>
      </c>
      <c r="F10" s="5">
        <v>1000000</v>
      </c>
      <c r="H10" s="6" t="s">
        <v>36</v>
      </c>
      <c r="I10" s="1">
        <f>COUNT(F30,F28)</f>
        <v>2</v>
      </c>
      <c r="J10" s="65">
        <f>F30+F28</f>
        <v>7000000</v>
      </c>
    </row>
    <row r="11" spans="1:12" ht="72">
      <c r="A11" s="63"/>
      <c r="B11" s="4" t="s">
        <v>11</v>
      </c>
      <c r="C11" s="6" t="s">
        <v>163</v>
      </c>
      <c r="D11" s="4" t="s">
        <v>14</v>
      </c>
      <c r="E11" s="4" t="s">
        <v>7</v>
      </c>
      <c r="F11" s="5">
        <v>1000000</v>
      </c>
      <c r="H11" s="1" t="s">
        <v>225</v>
      </c>
      <c r="I11" s="1">
        <f>COUNT(F33:F34,F29)</f>
        <v>3</v>
      </c>
      <c r="J11" s="65">
        <f>+F33+F34+F29</f>
        <v>660400000</v>
      </c>
    </row>
    <row r="12" spans="1:12" ht="72">
      <c r="A12" s="63"/>
      <c r="B12" s="4" t="s">
        <v>11</v>
      </c>
      <c r="C12" s="6" t="s">
        <v>163</v>
      </c>
      <c r="D12" s="4" t="s">
        <v>15</v>
      </c>
      <c r="E12" s="4" t="s">
        <v>7</v>
      </c>
      <c r="F12" s="5">
        <v>3000000</v>
      </c>
    </row>
    <row r="13" spans="1:12" ht="96">
      <c r="A13" s="63"/>
      <c r="B13" s="4" t="s">
        <v>11</v>
      </c>
      <c r="C13" s="6" t="s">
        <v>163</v>
      </c>
      <c r="D13" s="4" t="s">
        <v>16</v>
      </c>
      <c r="E13" s="4" t="s">
        <v>7</v>
      </c>
      <c r="F13" s="5">
        <v>1000000</v>
      </c>
    </row>
    <row r="14" spans="1:12" ht="72">
      <c r="A14" s="62"/>
      <c r="B14" s="4" t="s">
        <v>11</v>
      </c>
      <c r="C14" s="6" t="s">
        <v>163</v>
      </c>
      <c r="D14" s="4" t="s">
        <v>17</v>
      </c>
      <c r="E14" s="4" t="s">
        <v>7</v>
      </c>
      <c r="F14" s="5">
        <v>2000000</v>
      </c>
    </row>
    <row r="15" spans="1:12" ht="72">
      <c r="A15" s="61"/>
      <c r="B15" s="4" t="s">
        <v>19</v>
      </c>
      <c r="C15" s="6" t="s">
        <v>163</v>
      </c>
      <c r="D15" s="4" t="s">
        <v>18</v>
      </c>
      <c r="E15" s="4" t="s">
        <v>7</v>
      </c>
      <c r="F15" s="5">
        <v>100000000</v>
      </c>
    </row>
    <row r="16" spans="1:12" ht="48">
      <c r="A16" s="63"/>
      <c r="B16" s="4" t="s">
        <v>11</v>
      </c>
      <c r="C16" s="6" t="s">
        <v>163</v>
      </c>
      <c r="D16" s="4" t="s">
        <v>20</v>
      </c>
      <c r="E16" s="4" t="s">
        <v>7</v>
      </c>
      <c r="F16" s="5">
        <v>2000000</v>
      </c>
    </row>
    <row r="17" spans="1:7" ht="48">
      <c r="A17" s="63"/>
      <c r="B17" s="4" t="s">
        <v>11</v>
      </c>
      <c r="C17" s="6" t="s">
        <v>163</v>
      </c>
      <c r="D17" s="4" t="s">
        <v>21</v>
      </c>
      <c r="E17" s="4" t="s">
        <v>7</v>
      </c>
      <c r="F17" s="5">
        <v>2000000</v>
      </c>
    </row>
    <row r="18" spans="1:7" ht="72">
      <c r="A18" s="63"/>
      <c r="B18" s="4" t="s">
        <v>11</v>
      </c>
      <c r="C18" s="6" t="s">
        <v>163</v>
      </c>
      <c r="D18" s="4" t="s">
        <v>22</v>
      </c>
      <c r="E18" s="4" t="s">
        <v>7</v>
      </c>
      <c r="F18" s="5">
        <v>2000000</v>
      </c>
    </row>
    <row r="19" spans="1:7" ht="48">
      <c r="A19" s="63"/>
      <c r="B19" s="4" t="s">
        <v>11</v>
      </c>
      <c r="C19" s="6" t="s">
        <v>163</v>
      </c>
      <c r="D19" s="4" t="s">
        <v>23</v>
      </c>
      <c r="E19" s="4" t="s">
        <v>7</v>
      </c>
      <c r="F19" s="5">
        <v>7000000</v>
      </c>
    </row>
    <row r="20" spans="1:7" ht="72">
      <c r="A20" s="63"/>
      <c r="B20" s="4" t="s">
        <v>30</v>
      </c>
      <c r="C20" s="6" t="s">
        <v>163</v>
      </c>
      <c r="D20" s="4" t="s">
        <v>26</v>
      </c>
      <c r="E20" s="4" t="s">
        <v>28</v>
      </c>
      <c r="F20" s="5">
        <v>2500000</v>
      </c>
    </row>
    <row r="21" spans="1:7" ht="72">
      <c r="A21" s="63"/>
      <c r="B21" s="4" t="s">
        <v>31</v>
      </c>
      <c r="C21" s="6" t="s">
        <v>163</v>
      </c>
      <c r="D21" s="4" t="s">
        <v>27</v>
      </c>
      <c r="E21" s="4" t="s">
        <v>29</v>
      </c>
      <c r="F21" s="5">
        <v>10000000</v>
      </c>
    </row>
    <row r="22" spans="1:7" ht="48">
      <c r="A22" s="62"/>
      <c r="B22" s="4" t="s">
        <v>11</v>
      </c>
      <c r="C22" s="6" t="s">
        <v>163</v>
      </c>
      <c r="D22" s="4" t="s">
        <v>24</v>
      </c>
      <c r="E22" s="4" t="s">
        <v>7</v>
      </c>
      <c r="F22" s="5">
        <v>7000000</v>
      </c>
    </row>
    <row r="23" spans="1:7" ht="72">
      <c r="A23" s="61"/>
      <c r="B23" s="4" t="s">
        <v>11</v>
      </c>
      <c r="C23" s="6" t="s">
        <v>163</v>
      </c>
      <c r="D23" s="4" t="s">
        <v>25</v>
      </c>
      <c r="E23" s="4" t="s">
        <v>7</v>
      </c>
      <c r="F23" s="5">
        <v>7000000</v>
      </c>
    </row>
    <row r="24" spans="1:7" ht="96">
      <c r="A24" s="62"/>
      <c r="B24" s="4" t="s">
        <v>31</v>
      </c>
      <c r="C24" s="6" t="s">
        <v>163</v>
      </c>
      <c r="D24" s="4" t="s">
        <v>274</v>
      </c>
      <c r="E24" s="4" t="s">
        <v>29</v>
      </c>
      <c r="F24" s="5">
        <v>10000000</v>
      </c>
    </row>
    <row r="25" spans="1:7" ht="48" customHeight="1">
      <c r="A25" s="108" t="s">
        <v>276</v>
      </c>
      <c r="B25" s="6" t="s">
        <v>35</v>
      </c>
      <c r="C25" s="6" t="s">
        <v>163</v>
      </c>
      <c r="D25" s="4" t="s">
        <v>32</v>
      </c>
      <c r="E25" s="4" t="s">
        <v>33</v>
      </c>
      <c r="F25" s="8">
        <v>2000000</v>
      </c>
    </row>
    <row r="26" spans="1:7" ht="72">
      <c r="A26" s="109"/>
      <c r="B26" s="6" t="s">
        <v>35</v>
      </c>
      <c r="C26" s="6" t="s">
        <v>163</v>
      </c>
      <c r="D26" s="4" t="s">
        <v>272</v>
      </c>
      <c r="E26" s="4" t="s">
        <v>34</v>
      </c>
      <c r="F26" s="15">
        <v>31000</v>
      </c>
    </row>
    <row r="27" spans="1:7" ht="72">
      <c r="A27" s="63"/>
      <c r="B27" s="6" t="s">
        <v>35</v>
      </c>
      <c r="C27" s="6" t="s">
        <v>163</v>
      </c>
      <c r="D27" s="4" t="s">
        <v>271</v>
      </c>
      <c r="E27" s="4" t="s">
        <v>34</v>
      </c>
      <c r="F27" s="15">
        <v>20000</v>
      </c>
    </row>
    <row r="28" spans="1:7" ht="126" customHeight="1">
      <c r="A28" s="92" t="s">
        <v>278</v>
      </c>
      <c r="B28" s="4" t="s">
        <v>36</v>
      </c>
      <c r="C28" s="6" t="s">
        <v>163</v>
      </c>
      <c r="D28" s="4" t="s">
        <v>270</v>
      </c>
      <c r="E28" s="4" t="s">
        <v>263</v>
      </c>
      <c r="F28" s="93">
        <v>5000000</v>
      </c>
      <c r="G28" s="91"/>
    </row>
    <row r="29" spans="1:7" ht="72">
      <c r="A29" s="107" t="s">
        <v>277</v>
      </c>
      <c r="B29" s="7" t="s">
        <v>39</v>
      </c>
      <c r="C29" s="6" t="s">
        <v>163</v>
      </c>
      <c r="D29" s="6" t="s">
        <v>269</v>
      </c>
      <c r="E29" s="4" t="s">
        <v>38</v>
      </c>
      <c r="F29" s="15">
        <v>10000000</v>
      </c>
    </row>
    <row r="30" spans="1:7" ht="96">
      <c r="A30" s="107"/>
      <c r="B30" s="6" t="s">
        <v>36</v>
      </c>
      <c r="C30" s="6" t="s">
        <v>163</v>
      </c>
      <c r="D30" s="4" t="s">
        <v>268</v>
      </c>
      <c r="E30" s="6" t="s">
        <v>37</v>
      </c>
      <c r="F30" s="5">
        <v>2000000</v>
      </c>
    </row>
    <row r="31" spans="1:7" ht="72" customHeight="1">
      <c r="A31" s="113" t="s">
        <v>273</v>
      </c>
      <c r="B31" s="7" t="s">
        <v>31</v>
      </c>
      <c r="C31" s="6" t="s">
        <v>163</v>
      </c>
      <c r="D31" s="4" t="s">
        <v>265</v>
      </c>
      <c r="E31" s="4" t="s">
        <v>29</v>
      </c>
      <c r="F31" s="5">
        <v>30000000</v>
      </c>
    </row>
    <row r="32" spans="1:7" ht="72" customHeight="1">
      <c r="A32" s="114"/>
      <c r="B32" s="7" t="s">
        <v>31</v>
      </c>
      <c r="C32" s="6" t="s">
        <v>165</v>
      </c>
      <c r="D32" s="4" t="s">
        <v>264</v>
      </c>
      <c r="E32" s="4" t="s">
        <v>29</v>
      </c>
      <c r="F32" s="5">
        <v>200000000</v>
      </c>
    </row>
    <row r="33" spans="1:6" ht="72">
      <c r="A33" s="59"/>
      <c r="B33" s="7" t="s">
        <v>39</v>
      </c>
      <c r="C33" s="6" t="s">
        <v>163</v>
      </c>
      <c r="D33" s="4" t="s">
        <v>266</v>
      </c>
      <c r="E33" s="4" t="s">
        <v>38</v>
      </c>
      <c r="F33" s="13">
        <v>625400000</v>
      </c>
    </row>
    <row r="34" spans="1:6" ht="72">
      <c r="A34" s="60"/>
      <c r="B34" s="7" t="s">
        <v>39</v>
      </c>
      <c r="C34" s="6" t="s">
        <v>163</v>
      </c>
      <c r="D34" s="4" t="s">
        <v>267</v>
      </c>
      <c r="E34" s="4" t="s">
        <v>38</v>
      </c>
      <c r="F34" s="13">
        <v>25000000</v>
      </c>
    </row>
    <row r="35" spans="1:6">
      <c r="A35" s="111"/>
      <c r="B35" s="111"/>
      <c r="C35" s="111"/>
      <c r="D35" s="111"/>
      <c r="E35" s="111"/>
      <c r="F35" s="35"/>
    </row>
    <row r="36" spans="1:6" ht="120" customHeight="1">
      <c r="A36" s="112"/>
      <c r="C36" s="36"/>
      <c r="D36" s="37"/>
      <c r="E36" s="37"/>
      <c r="F36" s="38"/>
    </row>
    <row r="37" spans="1:6">
      <c r="A37" s="112"/>
      <c r="C37" s="36"/>
      <c r="D37" s="37"/>
      <c r="E37" s="37"/>
      <c r="F37" s="39"/>
    </row>
    <row r="38" spans="1:6">
      <c r="A38" s="115"/>
      <c r="B38" s="36"/>
      <c r="C38" s="36"/>
      <c r="D38" s="37"/>
      <c r="E38" s="37"/>
      <c r="F38" s="40"/>
    </row>
    <row r="39" spans="1:6">
      <c r="A39" s="115"/>
      <c r="B39" s="36"/>
      <c r="C39" s="36"/>
      <c r="D39" s="37"/>
      <c r="E39" s="37"/>
      <c r="F39" s="41"/>
    </row>
    <row r="40" spans="1:6">
      <c r="A40" s="115"/>
      <c r="B40" s="36"/>
      <c r="C40" s="36"/>
      <c r="D40" s="37"/>
      <c r="E40" s="37"/>
      <c r="F40" s="38"/>
    </row>
    <row r="41" spans="1:6">
      <c r="A41" s="115"/>
      <c r="B41" s="36"/>
      <c r="C41" s="36"/>
      <c r="D41" s="37"/>
      <c r="E41" s="37"/>
      <c r="F41" s="41"/>
    </row>
    <row r="42" spans="1:6">
      <c r="A42" s="115"/>
      <c r="B42" s="36"/>
      <c r="C42" s="36"/>
      <c r="D42" s="37"/>
      <c r="E42" s="37"/>
      <c r="F42" s="41"/>
    </row>
    <row r="43" spans="1:6">
      <c r="A43" s="115"/>
      <c r="B43" s="36"/>
      <c r="C43" s="36"/>
      <c r="D43" s="37"/>
      <c r="E43" s="37"/>
      <c r="F43" s="39"/>
    </row>
    <row r="44" spans="1:6">
      <c r="A44" s="115"/>
      <c r="B44" s="36"/>
      <c r="C44" s="36"/>
      <c r="D44" s="37"/>
      <c r="E44" s="37"/>
      <c r="F44" s="39"/>
    </row>
    <row r="45" spans="1:6">
      <c r="A45" s="110"/>
      <c r="B45" s="37"/>
      <c r="C45" s="36"/>
      <c r="D45" s="37"/>
      <c r="E45" s="37"/>
      <c r="F45" s="41"/>
    </row>
    <row r="46" spans="1:6">
      <c r="A46" s="110"/>
      <c r="B46" s="37"/>
      <c r="C46" s="36"/>
      <c r="D46" s="37"/>
      <c r="E46" s="37"/>
      <c r="F46" s="41"/>
    </row>
    <row r="47" spans="1:6">
      <c r="A47" s="110"/>
      <c r="B47" s="37"/>
      <c r="C47" s="36"/>
      <c r="D47" s="37"/>
      <c r="E47" s="37"/>
      <c r="F47" s="41"/>
    </row>
    <row r="48" spans="1:6">
      <c r="A48" s="110"/>
      <c r="C48" s="36"/>
      <c r="D48" s="37"/>
      <c r="E48" s="37"/>
      <c r="F48" s="40"/>
    </row>
    <row r="49" spans="1:6">
      <c r="A49" s="110"/>
      <c r="B49" s="36"/>
      <c r="C49" s="36"/>
      <c r="D49" s="37"/>
      <c r="E49" s="37"/>
      <c r="F49" s="41"/>
    </row>
    <row r="50" spans="1:6">
      <c r="A50" s="110"/>
      <c r="B50" s="36"/>
      <c r="C50" s="36"/>
      <c r="D50" s="37"/>
      <c r="E50" s="37"/>
      <c r="F50" s="42"/>
    </row>
    <row r="51" spans="1:6">
      <c r="A51" s="110"/>
      <c r="B51" s="36"/>
      <c r="C51" s="36"/>
      <c r="D51" s="37"/>
      <c r="E51" s="37"/>
      <c r="F51" s="42"/>
    </row>
    <row r="52" spans="1:6">
      <c r="A52" s="110"/>
      <c r="C52" s="36"/>
      <c r="D52" s="37"/>
      <c r="E52" s="37"/>
      <c r="F52" s="41"/>
    </row>
    <row r="53" spans="1:6">
      <c r="A53" s="110"/>
      <c r="B53" s="36"/>
      <c r="C53" s="36"/>
      <c r="D53" s="37"/>
      <c r="E53" s="37"/>
      <c r="F53" s="40"/>
    </row>
    <row r="54" spans="1:6">
      <c r="A54" s="110"/>
      <c r="C54" s="36"/>
      <c r="D54" s="37"/>
      <c r="E54" s="37"/>
      <c r="F54" s="40"/>
    </row>
    <row r="55" spans="1:6" ht="96" customHeight="1">
      <c r="A55" s="110"/>
      <c r="B55" s="36"/>
      <c r="C55" s="36"/>
      <c r="D55" s="37"/>
      <c r="E55" s="36"/>
      <c r="F55" s="42"/>
    </row>
    <row r="56" spans="1:6">
      <c r="A56" s="110"/>
      <c r="B56" s="36"/>
      <c r="C56" s="36"/>
      <c r="D56" s="37"/>
      <c r="E56" s="36"/>
      <c r="F56" s="41"/>
    </row>
    <row r="57" spans="1:6">
      <c r="A57" s="110"/>
      <c r="B57" s="36"/>
      <c r="C57" s="36"/>
      <c r="D57" s="37"/>
      <c r="E57" s="36"/>
      <c r="F57" s="41"/>
    </row>
    <row r="58" spans="1:6">
      <c r="A58" s="33"/>
      <c r="C58" s="36"/>
      <c r="D58" s="37"/>
      <c r="E58" s="36"/>
      <c r="F58" s="39"/>
    </row>
    <row r="59" spans="1:6" ht="72" customHeight="1">
      <c r="A59" s="110"/>
      <c r="C59" s="36"/>
      <c r="D59" s="37"/>
      <c r="E59" s="37"/>
      <c r="F59" s="41"/>
    </row>
    <row r="60" spans="1:6">
      <c r="A60" s="110"/>
      <c r="C60" s="36"/>
      <c r="D60" s="37"/>
      <c r="E60" s="37"/>
      <c r="F60" s="41"/>
    </row>
    <row r="61" spans="1:6">
      <c r="A61" s="27"/>
      <c r="B61" s="36"/>
      <c r="C61" s="36"/>
      <c r="D61" s="37"/>
      <c r="E61" s="43"/>
      <c r="F61" s="44"/>
    </row>
    <row r="62" spans="1:6">
      <c r="A62" s="111"/>
      <c r="B62" s="111"/>
      <c r="C62" s="111"/>
      <c r="D62" s="111"/>
      <c r="E62" s="111"/>
      <c r="F62" s="35"/>
    </row>
    <row r="63" spans="1:6" ht="120" customHeight="1">
      <c r="A63" s="112"/>
      <c r="C63" s="36"/>
      <c r="D63" s="37"/>
      <c r="E63" s="36"/>
      <c r="F63" s="41"/>
    </row>
    <row r="64" spans="1:6">
      <c r="A64" s="112"/>
      <c r="C64" s="36"/>
      <c r="D64" s="37"/>
      <c r="E64" s="36"/>
      <c r="F64" s="41"/>
    </row>
    <row r="65" spans="1:6">
      <c r="A65" s="112"/>
      <c r="C65" s="36"/>
      <c r="D65" s="37"/>
      <c r="E65" s="36"/>
      <c r="F65" s="41"/>
    </row>
    <row r="66" spans="1:6">
      <c r="A66" s="112"/>
      <c r="C66" s="36"/>
      <c r="D66" s="37"/>
      <c r="E66" s="36"/>
      <c r="F66" s="41"/>
    </row>
    <row r="67" spans="1:6">
      <c r="A67" s="112"/>
      <c r="C67" s="36"/>
      <c r="D67" s="37"/>
      <c r="E67" s="36"/>
      <c r="F67" s="41"/>
    </row>
    <row r="68" spans="1:6">
      <c r="A68" s="112"/>
      <c r="C68" s="36"/>
      <c r="D68" s="37"/>
      <c r="E68" s="36"/>
      <c r="F68" s="41"/>
    </row>
    <row r="69" spans="1:6">
      <c r="A69" s="112"/>
      <c r="C69" s="36"/>
      <c r="D69" s="37"/>
      <c r="E69" s="36"/>
      <c r="F69" s="41"/>
    </row>
    <row r="70" spans="1:6">
      <c r="A70" s="112"/>
      <c r="C70" s="36"/>
      <c r="D70" s="37"/>
      <c r="E70" s="36"/>
      <c r="F70" s="41"/>
    </row>
    <row r="71" spans="1:6">
      <c r="A71" s="112"/>
      <c r="C71" s="36"/>
      <c r="D71" s="37"/>
      <c r="E71" s="36"/>
      <c r="F71" s="41"/>
    </row>
    <row r="72" spans="1:6">
      <c r="A72" s="112"/>
      <c r="B72" s="37"/>
      <c r="C72" s="36"/>
      <c r="D72" s="37"/>
      <c r="E72" s="36"/>
      <c r="F72" s="41"/>
    </row>
    <row r="73" spans="1:6">
      <c r="A73" s="45"/>
      <c r="C73" s="36"/>
      <c r="D73" s="37"/>
      <c r="E73" s="37"/>
      <c r="F73" s="39"/>
    </row>
    <row r="74" spans="1:6">
      <c r="A74" s="110"/>
      <c r="B74" s="36"/>
      <c r="C74" s="36"/>
      <c r="D74" s="37"/>
      <c r="E74" s="37"/>
      <c r="F74" s="41"/>
    </row>
    <row r="75" spans="1:6" ht="61.5" customHeight="1">
      <c r="A75" s="110"/>
      <c r="B75" s="36"/>
      <c r="C75" s="36"/>
      <c r="D75" s="37"/>
      <c r="E75" s="37"/>
      <c r="F75" s="41"/>
    </row>
    <row r="76" spans="1:6">
      <c r="A76" s="33"/>
      <c r="C76" s="36"/>
      <c r="D76" s="37"/>
      <c r="E76" s="46"/>
      <c r="F76" s="47"/>
    </row>
    <row r="77" spans="1:6">
      <c r="A77" s="111"/>
      <c r="B77" s="111"/>
      <c r="C77" s="111"/>
      <c r="D77" s="111"/>
      <c r="E77" s="111"/>
      <c r="F77" s="35"/>
    </row>
    <row r="78" spans="1:6" ht="96" customHeight="1">
      <c r="A78" s="110"/>
      <c r="C78" s="36"/>
      <c r="D78" s="37"/>
      <c r="E78" s="37"/>
      <c r="F78" s="41"/>
    </row>
    <row r="79" spans="1:6">
      <c r="A79" s="110"/>
      <c r="B79" s="36"/>
      <c r="C79" s="36"/>
      <c r="D79" s="37"/>
      <c r="E79" s="37"/>
      <c r="F79" s="48"/>
    </row>
    <row r="80" spans="1:6">
      <c r="A80" s="110"/>
      <c r="B80" s="36"/>
      <c r="C80" s="36"/>
      <c r="D80" s="37"/>
      <c r="E80" s="37"/>
      <c r="F80" s="48"/>
    </row>
    <row r="81" spans="1:6">
      <c r="A81" s="110"/>
      <c r="B81" s="36"/>
      <c r="C81" s="36"/>
      <c r="D81" s="37"/>
      <c r="E81" s="37"/>
      <c r="F81" s="49"/>
    </row>
    <row r="82" spans="1:6">
      <c r="A82" s="110"/>
      <c r="C82" s="36"/>
      <c r="D82" s="37"/>
      <c r="E82" s="37"/>
      <c r="F82" s="41"/>
    </row>
    <row r="83" spans="1:6">
      <c r="A83" s="110"/>
      <c r="B83" s="36"/>
      <c r="C83" s="36"/>
      <c r="D83" s="37"/>
      <c r="E83" s="37"/>
      <c r="F83" s="48"/>
    </row>
    <row r="84" spans="1:6">
      <c r="A84" s="110"/>
      <c r="B84" s="36"/>
      <c r="C84" s="36"/>
      <c r="D84" s="37"/>
      <c r="E84" s="37"/>
      <c r="F84" s="48"/>
    </row>
    <row r="85" spans="1:6">
      <c r="A85" s="110"/>
      <c r="B85" s="36"/>
      <c r="C85" s="36"/>
      <c r="D85" s="37"/>
      <c r="E85" s="37"/>
      <c r="F85" s="49"/>
    </row>
    <row r="86" spans="1:6">
      <c r="A86" s="33"/>
      <c r="C86" s="36"/>
      <c r="D86" s="37"/>
      <c r="E86" s="37"/>
      <c r="F86" s="50"/>
    </row>
    <row r="87" spans="1:6" ht="120" customHeight="1">
      <c r="A87" s="110"/>
      <c r="C87" s="36"/>
      <c r="D87" s="37"/>
      <c r="E87" s="37"/>
      <c r="F87" s="50"/>
    </row>
    <row r="88" spans="1:6">
      <c r="A88" s="110"/>
      <c r="C88" s="36"/>
      <c r="D88" s="37"/>
      <c r="E88" s="37"/>
      <c r="F88" s="50"/>
    </row>
    <row r="89" spans="1:6">
      <c r="A89" s="111"/>
      <c r="B89" s="111"/>
      <c r="C89" s="111"/>
      <c r="D89" s="111"/>
      <c r="E89" s="111"/>
      <c r="F89" s="35"/>
    </row>
    <row r="90" spans="1:6" ht="72" customHeight="1">
      <c r="A90" s="110"/>
      <c r="C90" s="36"/>
      <c r="D90" s="37"/>
      <c r="E90" s="37"/>
      <c r="F90" s="48"/>
    </row>
    <row r="91" spans="1:6">
      <c r="A91" s="110"/>
      <c r="B91" s="36"/>
      <c r="C91" s="36"/>
      <c r="D91" s="37"/>
      <c r="E91" s="37"/>
      <c r="F91" s="51"/>
    </row>
    <row r="92" spans="1:6">
      <c r="A92" s="110"/>
      <c r="C92" s="36"/>
      <c r="D92" s="37"/>
      <c r="E92" s="37"/>
      <c r="F92" s="51"/>
    </row>
    <row r="93" spans="1:6" ht="48" customHeight="1">
      <c r="A93" s="110"/>
      <c r="B93" s="36"/>
      <c r="C93" s="36"/>
      <c r="D93" s="37"/>
      <c r="E93" s="37"/>
      <c r="F93" s="51"/>
    </row>
    <row r="94" spans="1:6">
      <c r="A94" s="110"/>
      <c r="C94" s="36"/>
      <c r="D94" s="37"/>
      <c r="E94" s="37"/>
      <c r="F94" s="51"/>
    </row>
    <row r="95" spans="1:6">
      <c r="A95" s="27"/>
      <c r="B95" s="36"/>
      <c r="C95" s="36"/>
      <c r="D95" s="37"/>
      <c r="E95" s="37"/>
      <c r="F95" s="51"/>
    </row>
    <row r="96" spans="1:6">
      <c r="A96" s="110"/>
      <c r="C96" s="36"/>
      <c r="D96" s="37"/>
      <c r="E96" s="37"/>
      <c r="F96" s="50"/>
    </row>
    <row r="97" spans="1:6">
      <c r="A97" s="110"/>
      <c r="B97" s="36"/>
      <c r="C97" s="36"/>
      <c r="D97" s="37"/>
      <c r="E97" s="37"/>
      <c r="F97" s="49"/>
    </row>
    <row r="98" spans="1:6">
      <c r="A98" s="110"/>
      <c r="C98" s="36"/>
      <c r="D98" s="37"/>
      <c r="E98" s="37"/>
      <c r="F98" s="49"/>
    </row>
    <row r="99" spans="1:6">
      <c r="A99" s="110"/>
      <c r="B99" s="36"/>
      <c r="C99" s="36"/>
      <c r="D99" s="37"/>
      <c r="E99" s="37"/>
      <c r="F99" s="49"/>
    </row>
    <row r="100" spans="1:6">
      <c r="A100" s="110"/>
      <c r="C100" s="36"/>
      <c r="D100" s="37"/>
      <c r="E100" s="37"/>
      <c r="F100" s="49"/>
    </row>
    <row r="101" spans="1:6">
      <c r="A101" s="110"/>
      <c r="B101" s="52"/>
      <c r="C101" s="36"/>
      <c r="D101" s="46"/>
      <c r="E101" s="37"/>
      <c r="F101" s="49"/>
    </row>
    <row r="102" spans="1:6">
      <c r="A102" s="110"/>
      <c r="B102" s="36"/>
      <c r="C102" s="36"/>
      <c r="D102" s="37"/>
      <c r="E102" s="37"/>
      <c r="F102" s="51"/>
    </row>
    <row r="103" spans="1:6">
      <c r="A103" s="110"/>
      <c r="C103" s="36"/>
      <c r="D103" s="37"/>
      <c r="E103" s="37"/>
      <c r="F103" s="53"/>
    </row>
    <row r="104" spans="1:6">
      <c r="A104" s="110"/>
      <c r="C104" s="36"/>
      <c r="D104" s="37"/>
      <c r="E104" s="37"/>
      <c r="F104" s="49"/>
    </row>
    <row r="105" spans="1:6">
      <c r="A105" s="110"/>
      <c r="B105" s="36"/>
      <c r="C105" s="36"/>
      <c r="D105" s="46"/>
      <c r="E105" s="37"/>
      <c r="F105" s="51"/>
    </row>
    <row r="106" spans="1:6">
      <c r="A106" s="110"/>
      <c r="B106" s="36"/>
      <c r="C106" s="36"/>
      <c r="D106" s="46"/>
      <c r="E106" s="37"/>
      <c r="F106" s="51"/>
    </row>
    <row r="107" spans="1:6" ht="96" customHeight="1">
      <c r="A107" s="110"/>
      <c r="B107" s="36"/>
      <c r="C107" s="36"/>
      <c r="D107" s="37"/>
      <c r="E107" s="37"/>
      <c r="F107" s="49"/>
    </row>
    <row r="108" spans="1:6">
      <c r="A108" s="110"/>
      <c r="B108" s="36"/>
      <c r="C108" s="36"/>
      <c r="D108" s="37"/>
      <c r="E108" s="37"/>
      <c r="F108" s="49"/>
    </row>
    <row r="109" spans="1:6">
      <c r="A109" s="110"/>
      <c r="B109" s="36"/>
      <c r="C109" s="36"/>
      <c r="D109" s="37"/>
      <c r="E109" s="37"/>
      <c r="F109" s="49"/>
    </row>
    <row r="110" spans="1:6">
      <c r="A110" s="110"/>
      <c r="B110" s="36"/>
      <c r="C110" s="36"/>
      <c r="D110" s="37"/>
      <c r="E110" s="37"/>
      <c r="F110" s="49"/>
    </row>
    <row r="111" spans="1:6">
      <c r="A111" s="110"/>
      <c r="B111" s="36"/>
      <c r="C111" s="36"/>
      <c r="D111" s="37"/>
      <c r="E111" s="37"/>
      <c r="F111" s="49"/>
    </row>
  </sheetData>
  <mergeCells count="26">
    <mergeCell ref="A74:A75"/>
    <mergeCell ref="A102:A106"/>
    <mergeCell ref="A107:A111"/>
    <mergeCell ref="A77:E77"/>
    <mergeCell ref="A87:A88"/>
    <mergeCell ref="A78:A82"/>
    <mergeCell ref="A83:A85"/>
    <mergeCell ref="A89:E89"/>
    <mergeCell ref="A90:A94"/>
    <mergeCell ref="A96:A101"/>
    <mergeCell ref="A55:A57"/>
    <mergeCell ref="A59:A60"/>
    <mergeCell ref="A62:E62"/>
    <mergeCell ref="A63:A72"/>
    <mergeCell ref="A31:A32"/>
    <mergeCell ref="A35:E35"/>
    <mergeCell ref="A48:A54"/>
    <mergeCell ref="A45:A47"/>
    <mergeCell ref="A38:A44"/>
    <mergeCell ref="A36:A37"/>
    <mergeCell ref="A1:F1"/>
    <mergeCell ref="A2:F2"/>
    <mergeCell ref="A3:F3"/>
    <mergeCell ref="A5:E5"/>
    <mergeCell ref="A29:A30"/>
    <mergeCell ref="A25:A26"/>
  </mergeCells>
  <phoneticPr fontId="8" type="noConversion"/>
  <pageMargins left="0.19685039370078741" right="0.19685039370078741" top="0.74803149606299213" bottom="0.35433070866141736" header="0.31496062992125984" footer="0.31496062992125984"/>
  <pageSetup paperSize="9" scale="94" orientation="landscape" r:id="rId1"/>
  <rowBreaks count="3" manualBreakCount="3">
    <brk id="8" max="5" man="1"/>
    <brk id="14" max="5" man="1"/>
    <brk id="2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zoomScale="80" zoomScaleNormal="100" zoomScaleSheetLayoutView="80" workbookViewId="0">
      <selection activeCell="A35" sqref="A35"/>
    </sheetView>
  </sheetViews>
  <sheetFormatPr defaultColWidth="9" defaultRowHeight="24"/>
  <cols>
    <col min="1" max="1" width="31.140625" style="1" customWidth="1"/>
    <col min="2" max="2" width="22" style="1" customWidth="1"/>
    <col min="3" max="3" width="17.5703125" style="1" customWidth="1"/>
    <col min="4" max="4" width="41.140625" style="1" customWidth="1"/>
    <col min="5" max="5" width="21.42578125" style="1" customWidth="1"/>
    <col min="6" max="6" width="18.140625" style="1" customWidth="1"/>
    <col min="7" max="8" width="9" style="1"/>
    <col min="9" max="9" width="18.28515625" style="1" customWidth="1"/>
    <col min="10" max="11" width="9" style="1"/>
    <col min="12" max="12" width="13.85546875" style="1" customWidth="1"/>
    <col min="13" max="16384" width="9" style="1"/>
  </cols>
  <sheetData>
    <row r="1" spans="1:13">
      <c r="A1" s="103" t="s">
        <v>0</v>
      </c>
      <c r="B1" s="103"/>
      <c r="C1" s="103"/>
      <c r="D1" s="103"/>
      <c r="E1" s="103"/>
      <c r="F1" s="103"/>
      <c r="G1" s="34"/>
      <c r="H1" s="34"/>
      <c r="I1" s="34"/>
      <c r="J1" s="34"/>
      <c r="K1" s="34"/>
      <c r="L1" s="34"/>
      <c r="M1" s="34"/>
    </row>
    <row r="2" spans="1:13" ht="31.5" customHeight="1">
      <c r="A2" s="104" t="s">
        <v>164</v>
      </c>
      <c r="B2" s="104"/>
      <c r="C2" s="104"/>
      <c r="D2" s="104"/>
      <c r="E2" s="104"/>
      <c r="F2" s="104"/>
      <c r="G2" s="33"/>
      <c r="H2" s="33"/>
      <c r="I2" s="33"/>
      <c r="J2" s="33"/>
      <c r="K2" s="33"/>
      <c r="L2" s="33"/>
      <c r="M2" s="33"/>
    </row>
    <row r="3" spans="1:13">
      <c r="A3" s="105" t="s">
        <v>0</v>
      </c>
      <c r="B3" s="105"/>
      <c r="C3" s="105"/>
      <c r="D3" s="105"/>
      <c r="E3" s="105"/>
      <c r="F3" s="105"/>
    </row>
    <row r="4" spans="1:13" ht="48">
      <c r="A4" s="2" t="s">
        <v>1</v>
      </c>
      <c r="B4" s="3" t="s">
        <v>5</v>
      </c>
      <c r="C4" s="3" t="s">
        <v>166</v>
      </c>
      <c r="D4" s="2" t="s">
        <v>2</v>
      </c>
      <c r="E4" s="2" t="s">
        <v>3</v>
      </c>
      <c r="F4" s="2" t="s">
        <v>4</v>
      </c>
      <c r="K4" s="1">
        <f>SUM(K5:K20)</f>
        <v>26</v>
      </c>
      <c r="L4" s="65">
        <f>SUM(L5:L20)</f>
        <v>1103906500</v>
      </c>
    </row>
    <row r="5" spans="1:13">
      <c r="A5" s="116" t="s">
        <v>165</v>
      </c>
      <c r="B5" s="117"/>
      <c r="C5" s="117"/>
      <c r="D5" s="117"/>
      <c r="E5" s="118"/>
      <c r="F5" s="11">
        <f>SUM(F6:F35)</f>
        <v>119833000</v>
      </c>
      <c r="I5" s="7" t="s">
        <v>48</v>
      </c>
      <c r="K5" s="1">
        <f>COUNT(F6:F7)</f>
        <v>2</v>
      </c>
      <c r="L5" s="65">
        <f>+F6+F7</f>
        <v>3000000</v>
      </c>
    </row>
    <row r="6" spans="1:13" ht="72">
      <c r="A6" s="107" t="s">
        <v>40</v>
      </c>
      <c r="B6" s="7" t="s">
        <v>48</v>
      </c>
      <c r="C6" s="6" t="s">
        <v>165</v>
      </c>
      <c r="D6" s="4" t="s">
        <v>242</v>
      </c>
      <c r="E6" s="4" t="s">
        <v>49</v>
      </c>
      <c r="F6" s="12">
        <v>1000000</v>
      </c>
      <c r="I6" s="6" t="s">
        <v>56</v>
      </c>
      <c r="K6" s="1">
        <f>COUNT(F8,F22,F28,F29,F30)</f>
        <v>5</v>
      </c>
      <c r="L6" s="65">
        <f>+F8+F28+F29+F30+F22</f>
        <v>32000000</v>
      </c>
    </row>
    <row r="7" spans="1:13" ht="72">
      <c r="A7" s="107"/>
      <c r="B7" s="7" t="s">
        <v>48</v>
      </c>
      <c r="C7" s="6" t="s">
        <v>165</v>
      </c>
      <c r="D7" s="4" t="s">
        <v>50</v>
      </c>
      <c r="E7" s="4" t="s">
        <v>49</v>
      </c>
      <c r="F7" s="8">
        <v>2000000</v>
      </c>
      <c r="I7" s="6" t="s">
        <v>61</v>
      </c>
      <c r="K7" s="1">
        <f>COUNT(F10,F26,F35)</f>
        <v>3</v>
      </c>
      <c r="L7" s="66">
        <f>+F26+F35+F10</f>
        <v>37000000</v>
      </c>
    </row>
    <row r="8" spans="1:13" ht="48">
      <c r="A8" s="61" t="s">
        <v>41</v>
      </c>
      <c r="B8" s="6" t="s">
        <v>56</v>
      </c>
      <c r="C8" s="6" t="s">
        <v>165</v>
      </c>
      <c r="D8" s="4" t="s">
        <v>54</v>
      </c>
      <c r="E8" s="4" t="s">
        <v>55</v>
      </c>
      <c r="F8" s="13">
        <v>2000000</v>
      </c>
      <c r="I8" s="6" t="s">
        <v>53</v>
      </c>
      <c r="K8" s="1">
        <f>COUNT(F11)</f>
        <v>1</v>
      </c>
      <c r="L8" s="66">
        <f>+F11</f>
        <v>1200000</v>
      </c>
    </row>
    <row r="9" spans="1:13" ht="72">
      <c r="A9" s="63"/>
      <c r="B9" s="6" t="s">
        <v>76</v>
      </c>
      <c r="C9" s="6" t="s">
        <v>165</v>
      </c>
      <c r="D9" s="4" t="s">
        <v>279</v>
      </c>
      <c r="E9" s="4" t="s">
        <v>108</v>
      </c>
      <c r="F9" s="13"/>
      <c r="I9" s="6"/>
      <c r="L9" s="66"/>
    </row>
    <row r="10" spans="1:13" ht="96">
      <c r="A10" s="63"/>
      <c r="B10" s="6" t="s">
        <v>61</v>
      </c>
      <c r="C10" s="6" t="s">
        <v>165</v>
      </c>
      <c r="D10" s="4" t="s">
        <v>57</v>
      </c>
      <c r="E10" s="4" t="s">
        <v>58</v>
      </c>
      <c r="F10" s="5">
        <v>2000000</v>
      </c>
      <c r="I10" s="6" t="s">
        <v>30</v>
      </c>
      <c r="K10" s="1">
        <f>COUNT(F12,F13,F16)</f>
        <v>3</v>
      </c>
      <c r="L10" s="65">
        <f>+F12+F13+F16</f>
        <v>2100000</v>
      </c>
    </row>
    <row r="11" spans="1:13" ht="72">
      <c r="A11" s="62"/>
      <c r="B11" s="6" t="s">
        <v>53</v>
      </c>
      <c r="C11" s="6" t="s">
        <v>165</v>
      </c>
      <c r="D11" s="4" t="s">
        <v>51</v>
      </c>
      <c r="E11" s="4" t="s">
        <v>52</v>
      </c>
      <c r="F11" s="12">
        <v>1200000</v>
      </c>
      <c r="I11" s="4" t="s">
        <v>35</v>
      </c>
      <c r="K11" s="1">
        <f>COUNT(F18)</f>
        <v>1</v>
      </c>
      <c r="L11" s="65">
        <f>+F18</f>
        <v>63000</v>
      </c>
    </row>
    <row r="12" spans="1:13" ht="72">
      <c r="A12" s="61"/>
      <c r="B12" s="6" t="s">
        <v>30</v>
      </c>
      <c r="C12" s="6" t="s">
        <v>165</v>
      </c>
      <c r="D12" s="4" t="s">
        <v>59</v>
      </c>
      <c r="E12" s="4" t="s">
        <v>28</v>
      </c>
      <c r="F12" s="5">
        <v>1000000</v>
      </c>
      <c r="I12" s="4" t="s">
        <v>64</v>
      </c>
      <c r="K12" s="1">
        <f>COUNT(F33:F34,F19)</f>
        <v>3</v>
      </c>
      <c r="L12" s="65">
        <f>+F19+F33+F34</f>
        <v>570000</v>
      </c>
    </row>
    <row r="13" spans="1:13" ht="72">
      <c r="A13" s="63"/>
      <c r="B13" s="6" t="s">
        <v>30</v>
      </c>
      <c r="C13" s="6" t="s">
        <v>165</v>
      </c>
      <c r="D13" s="4" t="s">
        <v>60</v>
      </c>
      <c r="E13" s="4" t="s">
        <v>28</v>
      </c>
      <c r="F13" s="5">
        <v>500000</v>
      </c>
      <c r="I13" s="4" t="s">
        <v>65</v>
      </c>
      <c r="K13" s="1">
        <f>COUNT(F20,F31)</f>
        <v>2</v>
      </c>
      <c r="L13" s="65">
        <f>+F20+F31</f>
        <v>2900000</v>
      </c>
    </row>
    <row r="14" spans="1:13" ht="48">
      <c r="A14" s="63"/>
      <c r="B14" s="6" t="s">
        <v>30</v>
      </c>
      <c r="C14" s="6" t="s">
        <v>239</v>
      </c>
      <c r="D14" s="4" t="s">
        <v>280</v>
      </c>
      <c r="E14" s="4" t="s">
        <v>28</v>
      </c>
      <c r="F14" s="8">
        <v>2000000</v>
      </c>
      <c r="I14" s="4"/>
      <c r="L14" s="65"/>
    </row>
    <row r="15" spans="1:13" ht="48">
      <c r="A15" s="63"/>
      <c r="B15" s="6" t="s">
        <v>30</v>
      </c>
      <c r="C15" s="6" t="s">
        <v>169</v>
      </c>
      <c r="D15" s="4" t="s">
        <v>281</v>
      </c>
      <c r="E15" s="4" t="s">
        <v>28</v>
      </c>
      <c r="F15" s="8">
        <v>1000000</v>
      </c>
      <c r="I15" s="4"/>
      <c r="L15" s="65"/>
    </row>
    <row r="16" spans="1:13" ht="48">
      <c r="A16" s="62"/>
      <c r="B16" s="6" t="s">
        <v>30</v>
      </c>
      <c r="C16" s="6" t="s">
        <v>165</v>
      </c>
      <c r="D16" s="4" t="s">
        <v>282</v>
      </c>
      <c r="E16" s="4" t="s">
        <v>28</v>
      </c>
      <c r="F16" s="8">
        <v>600000</v>
      </c>
      <c r="I16" s="7" t="s">
        <v>76</v>
      </c>
      <c r="K16" s="1">
        <f>COUNT(F21,F27)</f>
        <v>2</v>
      </c>
      <c r="L16" s="66">
        <f>+F21+17000000</f>
        <v>22000000</v>
      </c>
    </row>
    <row r="17" spans="1:12" ht="72">
      <c r="A17" s="113" t="s">
        <v>42</v>
      </c>
      <c r="B17" s="1" t="s">
        <v>120</v>
      </c>
      <c r="C17" s="6" t="s">
        <v>239</v>
      </c>
      <c r="D17" s="36" t="s">
        <v>283</v>
      </c>
      <c r="E17" s="4" t="s">
        <v>284</v>
      </c>
      <c r="F17" s="68">
        <v>1500000</v>
      </c>
      <c r="I17" s="6" t="s">
        <v>80</v>
      </c>
      <c r="K17" s="1">
        <f>COUNT(F23:F24)</f>
        <v>2</v>
      </c>
      <c r="L17" s="65">
        <f>+F24+F23</f>
        <v>2500000</v>
      </c>
    </row>
    <row r="18" spans="1:12" ht="48">
      <c r="A18" s="114"/>
      <c r="B18" s="4" t="s">
        <v>35</v>
      </c>
      <c r="C18" s="6" t="s">
        <v>165</v>
      </c>
      <c r="D18" s="4" t="s">
        <v>62</v>
      </c>
      <c r="E18" s="4" t="s">
        <v>66</v>
      </c>
      <c r="F18" s="5">
        <v>63000</v>
      </c>
      <c r="I18" s="6"/>
      <c r="L18" s="65"/>
    </row>
    <row r="19" spans="1:12" ht="48" customHeight="1">
      <c r="A19" s="114"/>
      <c r="B19" s="4" t="s">
        <v>64</v>
      </c>
      <c r="C19" s="6" t="s">
        <v>165</v>
      </c>
      <c r="D19" s="4" t="s">
        <v>63</v>
      </c>
      <c r="E19" s="14" t="s">
        <v>67</v>
      </c>
      <c r="F19" s="5">
        <v>20000</v>
      </c>
      <c r="I19" s="7" t="s">
        <v>78</v>
      </c>
      <c r="K19" s="1">
        <f>COUNT(F25)</f>
        <v>1</v>
      </c>
      <c r="L19" s="65">
        <f>+F25</f>
        <v>5000000</v>
      </c>
    </row>
    <row r="20" spans="1:12" ht="48">
      <c r="A20" s="29"/>
      <c r="B20" s="4" t="s">
        <v>65</v>
      </c>
      <c r="C20" s="6" t="s">
        <v>165</v>
      </c>
      <c r="D20" s="4" t="s">
        <v>243</v>
      </c>
      <c r="E20" s="4" t="s">
        <v>68</v>
      </c>
      <c r="F20" s="5">
        <v>1200000</v>
      </c>
      <c r="I20" s="1" t="s">
        <v>253</v>
      </c>
      <c r="K20" s="1">
        <v>1</v>
      </c>
      <c r="L20" s="68">
        <v>995573500</v>
      </c>
    </row>
    <row r="21" spans="1:12" ht="120">
      <c r="A21" s="9" t="s">
        <v>43</v>
      </c>
      <c r="B21" s="7" t="s">
        <v>76</v>
      </c>
      <c r="C21" s="6" t="s">
        <v>165</v>
      </c>
      <c r="D21" s="4" t="s">
        <v>69</v>
      </c>
      <c r="E21" s="4" t="s">
        <v>75</v>
      </c>
      <c r="F21" s="13">
        <v>5000000</v>
      </c>
    </row>
    <row r="22" spans="1:12" ht="48">
      <c r="A22" s="17"/>
      <c r="B22" s="6" t="s">
        <v>56</v>
      </c>
      <c r="C22" s="6" t="s">
        <v>165</v>
      </c>
      <c r="D22" s="4" t="s">
        <v>70</v>
      </c>
      <c r="E22" s="4" t="s">
        <v>55</v>
      </c>
      <c r="F22" s="5">
        <v>10000000</v>
      </c>
    </row>
    <row r="23" spans="1:12" ht="48">
      <c r="A23" s="30"/>
      <c r="B23" s="6" t="s">
        <v>80</v>
      </c>
      <c r="C23" s="6" t="s">
        <v>165</v>
      </c>
      <c r="D23" s="4" t="s">
        <v>71</v>
      </c>
      <c r="E23" s="14" t="s">
        <v>244</v>
      </c>
      <c r="F23" s="15">
        <v>1000000</v>
      </c>
    </row>
    <row r="24" spans="1:12" ht="96">
      <c r="A24" s="30"/>
      <c r="B24" s="6" t="s">
        <v>80</v>
      </c>
      <c r="C24" s="6" t="s">
        <v>165</v>
      </c>
      <c r="D24" s="4" t="s">
        <v>72</v>
      </c>
      <c r="E24" s="14" t="s">
        <v>79</v>
      </c>
      <c r="F24" s="15">
        <v>1500000</v>
      </c>
    </row>
    <row r="25" spans="1:12" ht="96">
      <c r="A25" s="30"/>
      <c r="B25" s="7" t="s">
        <v>78</v>
      </c>
      <c r="C25" s="6" t="s">
        <v>165</v>
      </c>
      <c r="D25" s="4" t="s">
        <v>73</v>
      </c>
      <c r="E25" s="14" t="s">
        <v>77</v>
      </c>
      <c r="F25" s="5">
        <v>5000000</v>
      </c>
    </row>
    <row r="26" spans="1:12" ht="120">
      <c r="A26" s="29"/>
      <c r="B26" s="6" t="s">
        <v>61</v>
      </c>
      <c r="C26" s="6" t="s">
        <v>165</v>
      </c>
      <c r="D26" s="4" t="s">
        <v>240</v>
      </c>
      <c r="E26" s="4" t="s">
        <v>58</v>
      </c>
      <c r="F26" s="13">
        <v>10000000</v>
      </c>
    </row>
    <row r="27" spans="1:12" ht="144">
      <c r="A27" s="9"/>
      <c r="B27" s="6" t="s">
        <v>251</v>
      </c>
      <c r="C27" s="6" t="s">
        <v>165</v>
      </c>
      <c r="D27" s="4" t="s">
        <v>241</v>
      </c>
      <c r="E27" s="4" t="s">
        <v>252</v>
      </c>
      <c r="F27" s="13">
        <v>20000000</v>
      </c>
    </row>
    <row r="28" spans="1:12" ht="48">
      <c r="A28" s="113" t="s">
        <v>44</v>
      </c>
      <c r="B28" s="6" t="s">
        <v>56</v>
      </c>
      <c r="C28" s="6" t="s">
        <v>165</v>
      </c>
      <c r="D28" s="4" t="s">
        <v>81</v>
      </c>
      <c r="E28" s="6" t="s">
        <v>55</v>
      </c>
      <c r="F28" s="15">
        <v>5000000</v>
      </c>
    </row>
    <row r="29" spans="1:12" ht="82.5" customHeight="1">
      <c r="A29" s="114"/>
      <c r="B29" s="6" t="s">
        <v>56</v>
      </c>
      <c r="C29" s="6" t="s">
        <v>165</v>
      </c>
      <c r="D29" s="4" t="s">
        <v>82</v>
      </c>
      <c r="E29" s="6" t="s">
        <v>55</v>
      </c>
      <c r="F29" s="5">
        <v>10000000</v>
      </c>
    </row>
    <row r="30" spans="1:12" ht="72">
      <c r="A30" s="29"/>
      <c r="B30" s="6" t="s">
        <v>56</v>
      </c>
      <c r="C30" s="6" t="s">
        <v>165</v>
      </c>
      <c r="D30" s="4" t="s">
        <v>83</v>
      </c>
      <c r="E30" s="6" t="s">
        <v>55</v>
      </c>
      <c r="F30" s="5">
        <v>5000000</v>
      </c>
    </row>
    <row r="31" spans="1:12" ht="165" customHeight="1">
      <c r="A31" s="9" t="s">
        <v>45</v>
      </c>
      <c r="B31" s="7" t="s">
        <v>65</v>
      </c>
      <c r="C31" s="6" t="s">
        <v>165</v>
      </c>
      <c r="D31" s="4" t="s">
        <v>84</v>
      </c>
      <c r="E31" s="6" t="s">
        <v>85</v>
      </c>
      <c r="F31" s="8">
        <v>1700000</v>
      </c>
    </row>
    <row r="32" spans="1:12" ht="165" customHeight="1">
      <c r="A32" s="17"/>
      <c r="B32" s="7" t="s">
        <v>120</v>
      </c>
      <c r="C32" s="6" t="s">
        <v>165</v>
      </c>
      <c r="D32" s="4" t="s">
        <v>285</v>
      </c>
      <c r="E32" s="4" t="s">
        <v>286</v>
      </c>
      <c r="F32" s="8">
        <v>4000000</v>
      </c>
    </row>
    <row r="33" spans="1:6" ht="72">
      <c r="A33" s="28" t="s">
        <v>46</v>
      </c>
      <c r="B33" s="7" t="s">
        <v>64</v>
      </c>
      <c r="C33" s="6" t="s">
        <v>165</v>
      </c>
      <c r="D33" s="4" t="s">
        <v>86</v>
      </c>
      <c r="E33" s="14" t="s">
        <v>67</v>
      </c>
      <c r="F33" s="16">
        <v>500000</v>
      </c>
    </row>
    <row r="34" spans="1:6" ht="72" customHeight="1">
      <c r="A34" s="29"/>
      <c r="B34" s="7" t="s">
        <v>64</v>
      </c>
      <c r="C34" s="6" t="s">
        <v>165</v>
      </c>
      <c r="D34" s="4" t="s">
        <v>87</v>
      </c>
      <c r="E34" s="14" t="s">
        <v>67</v>
      </c>
      <c r="F34" s="5">
        <v>50000</v>
      </c>
    </row>
    <row r="35" spans="1:6" ht="162" customHeight="1">
      <c r="A35" s="31" t="s">
        <v>47</v>
      </c>
      <c r="B35" s="6" t="s">
        <v>61</v>
      </c>
      <c r="C35" s="6" t="s">
        <v>165</v>
      </c>
      <c r="D35" s="4" t="s">
        <v>88</v>
      </c>
      <c r="E35" s="19" t="s">
        <v>89</v>
      </c>
      <c r="F35" s="5">
        <v>25000000</v>
      </c>
    </row>
    <row r="38" spans="1:6" ht="120" customHeight="1"/>
    <row r="50" ht="61.5" customHeight="1"/>
    <row r="53" ht="96" customHeight="1"/>
    <row r="62" ht="120" customHeight="1"/>
    <row r="65" ht="72" customHeight="1"/>
    <row r="68" ht="48" customHeight="1"/>
    <row r="82" ht="96" customHeight="1"/>
  </sheetData>
  <mergeCells count="7">
    <mergeCell ref="A3:F3"/>
    <mergeCell ref="A28:A29"/>
    <mergeCell ref="A17:A19"/>
    <mergeCell ref="A2:F2"/>
    <mergeCell ref="A1:F1"/>
    <mergeCell ref="A5:E5"/>
    <mergeCell ref="A6:A7"/>
  </mergeCells>
  <phoneticPr fontId="8" type="noConversion"/>
  <pageMargins left="0.19685039370078741" right="0.19685039370078741" top="0.74803149606299213" bottom="0.35433070866141736" header="0.31496062992125984" footer="0.31496062992125984"/>
  <pageSetup paperSize="9" scale="89" orientation="landscape" r:id="rId1"/>
  <rowBreaks count="4" manualBreakCount="4">
    <brk id="11" max="5" man="1"/>
    <brk id="19" max="5" man="1"/>
    <brk id="25" max="5" man="1"/>
    <brk id="3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90" zoomScaleNormal="100" zoomScaleSheetLayoutView="90" workbookViewId="0">
      <selection activeCell="D19" sqref="D19"/>
    </sheetView>
  </sheetViews>
  <sheetFormatPr defaultColWidth="9" defaultRowHeight="24"/>
  <cols>
    <col min="1" max="1" width="28.5703125" style="1" customWidth="1"/>
    <col min="2" max="2" width="18.5703125" style="1" customWidth="1"/>
    <col min="3" max="3" width="18" style="1" customWidth="1"/>
    <col min="4" max="4" width="49.85546875" style="1" customWidth="1"/>
    <col min="5" max="5" width="17.85546875" style="1" customWidth="1"/>
    <col min="6" max="6" width="16.42578125" style="1" customWidth="1"/>
    <col min="7" max="7" width="9" style="1"/>
    <col min="8" max="8" width="18.42578125" style="1" customWidth="1"/>
    <col min="9" max="9" width="19.7109375" style="1" customWidth="1"/>
    <col min="10" max="10" width="13.42578125" style="1" customWidth="1"/>
    <col min="11" max="11" width="11.85546875" style="1" bestFit="1" customWidth="1"/>
    <col min="12" max="16384" width="9" style="1"/>
  </cols>
  <sheetData>
    <row r="1" spans="1:13">
      <c r="A1" s="103" t="s">
        <v>0</v>
      </c>
      <c r="B1" s="103"/>
      <c r="C1" s="103"/>
      <c r="D1" s="103"/>
      <c r="E1" s="103"/>
      <c r="F1" s="103"/>
      <c r="G1" s="34"/>
      <c r="H1" s="34"/>
      <c r="I1" s="34"/>
      <c r="J1" s="34"/>
      <c r="K1" s="34"/>
      <c r="L1" s="34"/>
      <c r="M1" s="34"/>
    </row>
    <row r="2" spans="1:13" ht="48.75" customHeight="1">
      <c r="A2" s="104" t="s">
        <v>167</v>
      </c>
      <c r="B2" s="104"/>
      <c r="C2" s="104"/>
      <c r="D2" s="104"/>
      <c r="E2" s="104"/>
      <c r="F2" s="104"/>
      <c r="G2" s="33"/>
      <c r="H2" s="33"/>
      <c r="I2" s="33"/>
      <c r="J2" s="33"/>
      <c r="K2" s="33"/>
      <c r="L2" s="33"/>
      <c r="M2" s="33"/>
    </row>
    <row r="3" spans="1:13">
      <c r="A3" s="105" t="s">
        <v>0</v>
      </c>
      <c r="B3" s="105"/>
      <c r="C3" s="105"/>
      <c r="D3" s="105"/>
      <c r="E3" s="105"/>
      <c r="F3" s="105"/>
    </row>
    <row r="4" spans="1:13" ht="48">
      <c r="A4" s="2" t="s">
        <v>1</v>
      </c>
      <c r="B4" s="3" t="s">
        <v>5</v>
      </c>
      <c r="C4" s="3" t="s">
        <v>166</v>
      </c>
      <c r="D4" s="2" t="s">
        <v>2</v>
      </c>
      <c r="E4" s="2" t="s">
        <v>3</v>
      </c>
      <c r="F4" s="2" t="s">
        <v>4</v>
      </c>
    </row>
    <row r="5" spans="1:13">
      <c r="A5" s="106" t="s">
        <v>239</v>
      </c>
      <c r="B5" s="106"/>
      <c r="C5" s="106"/>
      <c r="D5" s="106"/>
      <c r="E5" s="106"/>
      <c r="F5" s="11">
        <f>SUM(F6:F19)</f>
        <v>447750000</v>
      </c>
      <c r="I5" s="1">
        <f>SUM(I6:I14)</f>
        <v>14</v>
      </c>
      <c r="J5" s="65">
        <f>SUM(J6:J14)</f>
        <v>447750000</v>
      </c>
    </row>
    <row r="6" spans="1:13" ht="48" customHeight="1">
      <c r="A6" s="108" t="s">
        <v>91</v>
      </c>
      <c r="B6" s="7" t="s">
        <v>92</v>
      </c>
      <c r="C6" s="6" t="s">
        <v>239</v>
      </c>
      <c r="D6" s="4" t="s">
        <v>245</v>
      </c>
      <c r="E6" s="6" t="s">
        <v>261</v>
      </c>
      <c r="F6" s="5">
        <v>20000000</v>
      </c>
      <c r="H6" s="7" t="s">
        <v>92</v>
      </c>
      <c r="I6" s="1">
        <f>COUNT(F6:F7,F16,F8)</f>
        <v>4</v>
      </c>
      <c r="J6" s="65">
        <f>SUM(F6:F7,F16,F8)</f>
        <v>255000000</v>
      </c>
    </row>
    <row r="7" spans="1:13" ht="48">
      <c r="A7" s="109"/>
      <c r="B7" s="7" t="s">
        <v>92</v>
      </c>
      <c r="C7" s="6" t="s">
        <v>239</v>
      </c>
      <c r="D7" s="4" t="s">
        <v>90</v>
      </c>
      <c r="E7" s="6" t="s">
        <v>261</v>
      </c>
      <c r="F7" s="5">
        <v>10000000</v>
      </c>
      <c r="H7" s="7" t="s">
        <v>99</v>
      </c>
      <c r="I7" s="1">
        <f>COUNT(F9:F10)</f>
        <v>2</v>
      </c>
      <c r="J7" s="65">
        <f>F9+F10</f>
        <v>70000000</v>
      </c>
    </row>
    <row r="8" spans="1:13" ht="48">
      <c r="A8" s="109"/>
      <c r="B8" s="7" t="s">
        <v>92</v>
      </c>
      <c r="C8" s="6" t="s">
        <v>239</v>
      </c>
      <c r="D8" s="4" t="s">
        <v>257</v>
      </c>
      <c r="E8" s="6" t="s">
        <v>261</v>
      </c>
      <c r="F8" s="5">
        <v>25000000</v>
      </c>
      <c r="H8" s="7"/>
      <c r="J8" s="65"/>
    </row>
    <row r="9" spans="1:13" ht="48">
      <c r="A9" s="109"/>
      <c r="B9" s="7" t="s">
        <v>99</v>
      </c>
      <c r="C9" s="6" t="s">
        <v>239</v>
      </c>
      <c r="D9" s="4" t="s">
        <v>255</v>
      </c>
      <c r="E9" s="85" t="s">
        <v>262</v>
      </c>
      <c r="F9" s="5">
        <v>50000000</v>
      </c>
      <c r="H9" s="7"/>
    </row>
    <row r="10" spans="1:13" ht="48">
      <c r="A10" s="109"/>
      <c r="B10" s="7" t="s">
        <v>99</v>
      </c>
      <c r="C10" s="6" t="s">
        <v>239</v>
      </c>
      <c r="D10" s="4" t="s">
        <v>256</v>
      </c>
      <c r="E10" s="85" t="s">
        <v>262</v>
      </c>
      <c r="F10" s="5">
        <v>20000000</v>
      </c>
      <c r="H10" s="7"/>
    </row>
    <row r="11" spans="1:13" ht="48">
      <c r="A11" s="109"/>
      <c r="B11" s="6" t="s">
        <v>100</v>
      </c>
      <c r="C11" s="6" t="s">
        <v>239</v>
      </c>
      <c r="D11" s="4" t="s">
        <v>93</v>
      </c>
      <c r="E11" s="6" t="s">
        <v>98</v>
      </c>
      <c r="F11" s="5">
        <v>50000000</v>
      </c>
      <c r="H11" s="7" t="s">
        <v>100</v>
      </c>
      <c r="I11" s="1">
        <f>COUNT(F11:F14)</f>
        <v>4</v>
      </c>
      <c r="J11" s="65">
        <f>+F12+F13+F14+F11</f>
        <v>100000000</v>
      </c>
    </row>
    <row r="12" spans="1:13" ht="72">
      <c r="A12" s="63"/>
      <c r="B12" s="6" t="s">
        <v>100</v>
      </c>
      <c r="C12" s="6" t="s">
        <v>239</v>
      </c>
      <c r="D12" s="4" t="s">
        <v>94</v>
      </c>
      <c r="E12" s="6" t="s">
        <v>98</v>
      </c>
      <c r="F12" s="5">
        <v>30000000</v>
      </c>
      <c r="H12" s="4" t="s">
        <v>30</v>
      </c>
      <c r="I12" s="1">
        <f>COUNT(F15)</f>
        <v>1</v>
      </c>
      <c r="J12" s="65">
        <f>+F15</f>
        <v>750000</v>
      </c>
    </row>
    <row r="13" spans="1:13" ht="48">
      <c r="A13" s="62"/>
      <c r="B13" s="6" t="s">
        <v>100</v>
      </c>
      <c r="C13" s="6" t="s">
        <v>239</v>
      </c>
      <c r="D13" s="4" t="s">
        <v>95</v>
      </c>
      <c r="E13" s="6" t="s">
        <v>98</v>
      </c>
      <c r="F13" s="5">
        <v>10000000</v>
      </c>
      <c r="H13" s="6" t="s">
        <v>107</v>
      </c>
      <c r="I13" s="1">
        <f>COUNT(F17:F18)</f>
        <v>2</v>
      </c>
      <c r="J13" s="65">
        <f>+F17+F18</f>
        <v>20000000</v>
      </c>
    </row>
    <row r="14" spans="1:13" ht="48">
      <c r="A14" s="63"/>
      <c r="B14" s="6" t="s">
        <v>100</v>
      </c>
      <c r="C14" s="6" t="s">
        <v>239</v>
      </c>
      <c r="D14" s="4" t="s">
        <v>96</v>
      </c>
      <c r="E14" s="6" t="s">
        <v>98</v>
      </c>
      <c r="F14" s="5">
        <v>10000000</v>
      </c>
      <c r="H14" s="7" t="s">
        <v>31</v>
      </c>
      <c r="I14" s="1">
        <f>COUNT(F19)</f>
        <v>1</v>
      </c>
      <c r="J14" s="66">
        <f>+F19</f>
        <v>2000000</v>
      </c>
    </row>
    <row r="15" spans="1:13" ht="48">
      <c r="A15" s="62"/>
      <c r="B15" s="86" t="s">
        <v>30</v>
      </c>
      <c r="C15" s="6" t="s">
        <v>239</v>
      </c>
      <c r="D15" s="4" t="s">
        <v>97</v>
      </c>
      <c r="E15" s="6" t="s">
        <v>28</v>
      </c>
      <c r="F15" s="5">
        <v>750000</v>
      </c>
    </row>
    <row r="16" spans="1:13" ht="96">
      <c r="A16" s="84" t="s">
        <v>101</v>
      </c>
      <c r="B16" s="20" t="s">
        <v>92</v>
      </c>
      <c r="C16" s="6" t="s">
        <v>239</v>
      </c>
      <c r="D16" s="83" t="s">
        <v>102</v>
      </c>
      <c r="E16" s="83" t="s">
        <v>103</v>
      </c>
      <c r="F16" s="18">
        <v>200000000</v>
      </c>
    </row>
    <row r="17" spans="1:6" ht="48">
      <c r="A17" s="119" t="s">
        <v>104</v>
      </c>
      <c r="B17" s="6" t="s">
        <v>107</v>
      </c>
      <c r="C17" s="6" t="s">
        <v>239</v>
      </c>
      <c r="D17" s="4" t="s">
        <v>105</v>
      </c>
      <c r="E17" s="4" t="s">
        <v>108</v>
      </c>
      <c r="F17" s="5">
        <v>10000000</v>
      </c>
    </row>
    <row r="18" spans="1:6" ht="48">
      <c r="A18" s="119"/>
      <c r="B18" s="6" t="s">
        <v>107</v>
      </c>
      <c r="C18" s="6" t="s">
        <v>239</v>
      </c>
      <c r="D18" s="4" t="s">
        <v>106</v>
      </c>
      <c r="E18" s="4" t="s">
        <v>108</v>
      </c>
      <c r="F18" s="5">
        <v>10000000</v>
      </c>
    </row>
    <row r="19" spans="1:6" ht="120">
      <c r="A19" s="9" t="s">
        <v>109</v>
      </c>
      <c r="B19" s="6" t="s">
        <v>31</v>
      </c>
      <c r="C19" s="6" t="s">
        <v>239</v>
      </c>
      <c r="D19" s="4" t="s">
        <v>110</v>
      </c>
      <c r="E19" s="21" t="s">
        <v>29</v>
      </c>
      <c r="F19" s="87">
        <v>2000000</v>
      </c>
    </row>
    <row r="20" spans="1:6" ht="75" customHeight="1"/>
  </sheetData>
  <mergeCells count="6">
    <mergeCell ref="A17:A18"/>
    <mergeCell ref="A5:E5"/>
    <mergeCell ref="A1:F1"/>
    <mergeCell ref="A2:F2"/>
    <mergeCell ref="A3:F3"/>
    <mergeCell ref="A6:A11"/>
  </mergeCells>
  <phoneticPr fontId="8" type="noConversion"/>
  <pageMargins left="0.19685039370078741" right="0.19685039370078741" top="0.74803149606299213" bottom="0.35433070866141736" header="0.31496062992125984" footer="0.31496062992125984"/>
  <pageSetup paperSize="9" scale="90" orientation="landscape" r:id="rId1"/>
  <rowBreaks count="1" manualBreakCount="1">
    <brk id="1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100" zoomScaleSheetLayoutView="80" workbookViewId="0">
      <selection activeCell="D6" sqref="D6"/>
    </sheetView>
  </sheetViews>
  <sheetFormatPr defaultColWidth="9" defaultRowHeight="24"/>
  <cols>
    <col min="1" max="1" width="26.140625" style="1" customWidth="1"/>
    <col min="2" max="2" width="20.140625" style="1" customWidth="1"/>
    <col min="3" max="3" width="17.5703125" style="1" customWidth="1"/>
    <col min="4" max="4" width="38.5703125" style="1" customWidth="1"/>
    <col min="5" max="5" width="18.7109375" style="1" customWidth="1"/>
    <col min="6" max="6" width="14.140625" style="1" customWidth="1"/>
    <col min="7" max="7" width="9" style="1"/>
    <col min="8" max="8" width="24.85546875" style="1" customWidth="1"/>
    <col min="9" max="9" width="9" style="1"/>
    <col min="10" max="10" width="11.85546875" style="1" bestFit="1" customWidth="1"/>
    <col min="11" max="16384" width="9" style="1"/>
  </cols>
  <sheetData>
    <row r="1" spans="1:13">
      <c r="A1" s="103" t="s">
        <v>0</v>
      </c>
      <c r="B1" s="103"/>
      <c r="C1" s="103"/>
      <c r="D1" s="103"/>
      <c r="E1" s="103"/>
      <c r="F1" s="103"/>
      <c r="G1" s="34"/>
      <c r="H1" s="34"/>
      <c r="I1" s="34"/>
      <c r="J1" s="34"/>
      <c r="K1" s="34"/>
      <c r="L1" s="34"/>
      <c r="M1" s="34"/>
    </row>
    <row r="2" spans="1:13" ht="48.75" customHeight="1">
      <c r="A2" s="104" t="s">
        <v>168</v>
      </c>
      <c r="B2" s="104"/>
      <c r="C2" s="104"/>
      <c r="D2" s="104"/>
      <c r="E2" s="104"/>
      <c r="F2" s="104"/>
      <c r="G2" s="33"/>
      <c r="H2" s="33"/>
      <c r="I2" s="33"/>
      <c r="J2" s="33"/>
      <c r="K2" s="33"/>
      <c r="L2" s="33"/>
      <c r="M2" s="33"/>
    </row>
    <row r="3" spans="1:13">
      <c r="A3" s="105" t="s">
        <v>0</v>
      </c>
      <c r="B3" s="105"/>
      <c r="C3" s="105"/>
      <c r="D3" s="105"/>
      <c r="E3" s="105"/>
      <c r="F3" s="105"/>
    </row>
    <row r="4" spans="1:13" ht="48">
      <c r="A4" s="2" t="s">
        <v>1</v>
      </c>
      <c r="B4" s="3" t="s">
        <v>5</v>
      </c>
      <c r="C4" s="3" t="s">
        <v>166</v>
      </c>
      <c r="D4" s="2" t="s">
        <v>2</v>
      </c>
      <c r="E4" s="2" t="s">
        <v>3</v>
      </c>
      <c r="F4" s="2" t="s">
        <v>4</v>
      </c>
    </row>
    <row r="5" spans="1:13">
      <c r="A5" s="106" t="s">
        <v>169</v>
      </c>
      <c r="B5" s="106"/>
      <c r="C5" s="106"/>
      <c r="D5" s="106"/>
      <c r="E5" s="106"/>
      <c r="F5" s="11">
        <f>SUM(F6:F23)</f>
        <v>140618100</v>
      </c>
    </row>
    <row r="6" spans="1:13" ht="83.25" customHeight="1">
      <c r="A6" s="113" t="s">
        <v>114</v>
      </c>
      <c r="B6" s="7" t="s">
        <v>92</v>
      </c>
      <c r="C6" s="6" t="s">
        <v>169</v>
      </c>
      <c r="D6" s="4" t="s">
        <v>111</v>
      </c>
      <c r="E6" s="4" t="s">
        <v>103</v>
      </c>
      <c r="F6" s="22">
        <v>16000000</v>
      </c>
    </row>
    <row r="7" spans="1:13" ht="83.25" customHeight="1">
      <c r="A7" s="114"/>
      <c r="B7" s="6" t="s">
        <v>116</v>
      </c>
      <c r="C7" s="6" t="s">
        <v>171</v>
      </c>
      <c r="D7" s="4" t="s">
        <v>287</v>
      </c>
      <c r="E7" s="4" t="s">
        <v>115</v>
      </c>
      <c r="F7" s="22">
        <v>2500000</v>
      </c>
    </row>
    <row r="8" spans="1:13" ht="72">
      <c r="A8" s="114"/>
      <c r="B8" s="6" t="s">
        <v>116</v>
      </c>
      <c r="C8" s="6" t="s">
        <v>169</v>
      </c>
      <c r="D8" s="4" t="s">
        <v>112</v>
      </c>
      <c r="E8" s="4" t="s">
        <v>115</v>
      </c>
      <c r="F8" s="24">
        <v>2500000</v>
      </c>
    </row>
    <row r="9" spans="1:13" ht="96">
      <c r="A9" s="59"/>
      <c r="B9" s="6" t="s">
        <v>107</v>
      </c>
      <c r="C9" s="6" t="s">
        <v>169</v>
      </c>
      <c r="D9" s="4" t="s">
        <v>288</v>
      </c>
      <c r="E9" s="4" t="s">
        <v>115</v>
      </c>
      <c r="F9" s="23">
        <v>1500000</v>
      </c>
    </row>
    <row r="10" spans="1:13" ht="120">
      <c r="A10" s="59"/>
      <c r="B10" s="6" t="s">
        <v>76</v>
      </c>
      <c r="C10" s="6" t="s">
        <v>171</v>
      </c>
      <c r="D10" s="36" t="s">
        <v>113</v>
      </c>
      <c r="E10" s="4" t="s">
        <v>254</v>
      </c>
      <c r="F10" s="23">
        <v>39000000</v>
      </c>
    </row>
    <row r="11" spans="1:13" ht="118.5" customHeight="1">
      <c r="A11" s="9"/>
      <c r="B11" s="6" t="s">
        <v>116</v>
      </c>
      <c r="C11" s="6" t="s">
        <v>169</v>
      </c>
      <c r="D11" s="4" t="s">
        <v>118</v>
      </c>
      <c r="E11" s="4" t="s">
        <v>115</v>
      </c>
      <c r="F11" s="24">
        <v>25000000</v>
      </c>
      <c r="H11" s="7" t="s">
        <v>92</v>
      </c>
      <c r="I11" s="1">
        <f>COUNT(F6)</f>
        <v>1</v>
      </c>
      <c r="J11" s="65">
        <f>+F6</f>
        <v>16000000</v>
      </c>
    </row>
    <row r="12" spans="1:13" ht="72">
      <c r="A12" s="17" t="s">
        <v>117</v>
      </c>
      <c r="B12" s="6" t="s">
        <v>116</v>
      </c>
      <c r="C12" s="6" t="s">
        <v>169</v>
      </c>
      <c r="D12" s="4" t="s">
        <v>250</v>
      </c>
      <c r="E12" s="4" t="s">
        <v>115</v>
      </c>
      <c r="F12" s="8">
        <v>20000000</v>
      </c>
      <c r="H12" s="6" t="s">
        <v>116</v>
      </c>
      <c r="I12" s="1">
        <v>3</v>
      </c>
      <c r="J12" s="65">
        <f>F8+F11+F12</f>
        <v>47500000</v>
      </c>
    </row>
    <row r="13" spans="1:13" ht="72">
      <c r="A13" s="59"/>
      <c r="B13" s="6" t="s">
        <v>116</v>
      </c>
      <c r="C13" s="6" t="s">
        <v>169</v>
      </c>
      <c r="D13" s="4" t="s">
        <v>289</v>
      </c>
      <c r="E13" s="4" t="s">
        <v>115</v>
      </c>
      <c r="F13" s="8">
        <v>3000000</v>
      </c>
      <c r="H13" s="6"/>
      <c r="J13" s="65"/>
    </row>
    <row r="14" spans="1:13" ht="72">
      <c r="A14" s="59"/>
      <c r="B14" s="6" t="s">
        <v>116</v>
      </c>
      <c r="C14" s="6" t="s">
        <v>169</v>
      </c>
      <c r="D14" s="4" t="s">
        <v>290</v>
      </c>
      <c r="E14" s="4" t="s">
        <v>115</v>
      </c>
      <c r="F14" s="8">
        <v>300000</v>
      </c>
      <c r="H14" s="6"/>
      <c r="J14" s="65"/>
    </row>
    <row r="15" spans="1:13" ht="72">
      <c r="A15" s="59"/>
      <c r="B15" s="6" t="s">
        <v>116</v>
      </c>
      <c r="C15" s="6" t="s">
        <v>169</v>
      </c>
      <c r="D15" s="4" t="s">
        <v>291</v>
      </c>
      <c r="E15" s="4" t="s">
        <v>115</v>
      </c>
      <c r="F15" s="8">
        <v>3000000</v>
      </c>
      <c r="H15" s="6"/>
      <c r="J15" s="65"/>
    </row>
    <row r="16" spans="1:13" ht="72">
      <c r="A16" s="59"/>
      <c r="B16" s="6" t="s">
        <v>76</v>
      </c>
      <c r="C16" s="6" t="s">
        <v>169</v>
      </c>
      <c r="D16" s="4" t="s">
        <v>292</v>
      </c>
      <c r="E16" s="4" t="s">
        <v>115</v>
      </c>
      <c r="F16" s="8">
        <v>5500000</v>
      </c>
      <c r="H16" s="6"/>
      <c r="J16" s="65"/>
    </row>
    <row r="17" spans="1:10" ht="72">
      <c r="A17" s="59"/>
      <c r="B17" s="6" t="s">
        <v>116</v>
      </c>
      <c r="C17" s="6" t="s">
        <v>169</v>
      </c>
      <c r="D17" s="4" t="s">
        <v>293</v>
      </c>
      <c r="E17" s="4" t="s">
        <v>115</v>
      </c>
      <c r="F17" s="8">
        <v>1500000</v>
      </c>
      <c r="H17" s="6"/>
      <c r="J17" s="65"/>
    </row>
    <row r="18" spans="1:10" ht="72">
      <c r="A18" s="59"/>
      <c r="B18" s="6" t="s">
        <v>116</v>
      </c>
      <c r="C18" s="6" t="s">
        <v>169</v>
      </c>
      <c r="D18" s="4" t="s">
        <v>294</v>
      </c>
      <c r="E18" s="4" t="s">
        <v>115</v>
      </c>
      <c r="F18" s="8">
        <v>3500000</v>
      </c>
      <c r="H18" s="6"/>
      <c r="J18" s="65"/>
    </row>
    <row r="19" spans="1:10" ht="96">
      <c r="A19" s="59"/>
      <c r="B19" s="6" t="s">
        <v>116</v>
      </c>
      <c r="C19" s="6" t="s">
        <v>169</v>
      </c>
      <c r="D19" s="4" t="s">
        <v>295</v>
      </c>
      <c r="E19" s="4" t="s">
        <v>115</v>
      </c>
      <c r="F19" s="94">
        <v>500000</v>
      </c>
      <c r="H19" s="6"/>
      <c r="J19" s="65"/>
    </row>
    <row r="20" spans="1:10" ht="72" customHeight="1">
      <c r="A20" s="120" t="s">
        <v>248</v>
      </c>
      <c r="B20" s="7" t="s">
        <v>120</v>
      </c>
      <c r="C20" s="6" t="s">
        <v>169</v>
      </c>
      <c r="D20" s="4" t="s">
        <v>119</v>
      </c>
      <c r="E20" s="4" t="s">
        <v>136</v>
      </c>
      <c r="F20" s="90">
        <v>1000000</v>
      </c>
      <c r="H20" s="6" t="s">
        <v>107</v>
      </c>
      <c r="I20" s="1">
        <v>1</v>
      </c>
      <c r="J20" s="65">
        <f>F9</f>
        <v>1500000</v>
      </c>
    </row>
    <row r="21" spans="1:10" ht="72">
      <c r="A21" s="121"/>
      <c r="B21" s="7" t="s">
        <v>120</v>
      </c>
      <c r="C21" s="6" t="s">
        <v>169</v>
      </c>
      <c r="D21" s="4" t="s">
        <v>296</v>
      </c>
      <c r="E21" s="4" t="s">
        <v>136</v>
      </c>
      <c r="F21" s="95">
        <v>818100</v>
      </c>
      <c r="H21" s="6"/>
      <c r="J21" s="65"/>
    </row>
    <row r="22" spans="1:10" ht="120" customHeight="1">
      <c r="A22" s="120" t="s">
        <v>121</v>
      </c>
      <c r="B22" s="7" t="s">
        <v>100</v>
      </c>
      <c r="C22" s="6" t="s">
        <v>169</v>
      </c>
      <c r="D22" s="4" t="s">
        <v>122</v>
      </c>
      <c r="E22" s="4" t="s">
        <v>98</v>
      </c>
      <c r="F22" s="25">
        <v>5000000</v>
      </c>
      <c r="H22" s="7" t="s">
        <v>76</v>
      </c>
      <c r="I22" s="1">
        <v>1</v>
      </c>
      <c r="J22" s="65" t="e">
        <f>+#REF!</f>
        <v>#REF!</v>
      </c>
    </row>
    <row r="23" spans="1:10" ht="122.25" customHeight="1">
      <c r="A23" s="122"/>
      <c r="B23" s="7" t="s">
        <v>100</v>
      </c>
      <c r="C23" s="6" t="s">
        <v>169</v>
      </c>
      <c r="D23" s="4" t="s">
        <v>123</v>
      </c>
      <c r="E23" s="4" t="s">
        <v>124</v>
      </c>
      <c r="F23" s="25">
        <v>10000000</v>
      </c>
      <c r="H23" s="7" t="s">
        <v>120</v>
      </c>
      <c r="I23" s="1">
        <v>1</v>
      </c>
      <c r="J23" s="65">
        <f>+F20</f>
        <v>1000000</v>
      </c>
    </row>
  </sheetData>
  <mergeCells count="7">
    <mergeCell ref="A20:A21"/>
    <mergeCell ref="A22:A23"/>
    <mergeCell ref="A5:E5"/>
    <mergeCell ref="A1:F1"/>
    <mergeCell ref="A2:F2"/>
    <mergeCell ref="A3:F3"/>
    <mergeCell ref="A6:A8"/>
  </mergeCells>
  <phoneticPr fontId="8" type="noConversion"/>
  <pageMargins left="0.19685039370078741" right="0.19685039370078741" top="0.74803149606299213" bottom="0.35433070866141736" header="0.31496062992125984" footer="0.31496062992125984"/>
  <pageSetup paperSize="9" orientation="landscape" r:id="rId1"/>
  <rowBreaks count="1" manualBreakCount="1">
    <brk id="14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view="pageBreakPreview" zoomScale="70" zoomScaleNormal="80" zoomScaleSheetLayoutView="70" workbookViewId="0">
      <selection activeCell="B30" sqref="B30"/>
    </sheetView>
  </sheetViews>
  <sheetFormatPr defaultColWidth="9" defaultRowHeight="24"/>
  <cols>
    <col min="1" max="1" width="24.7109375" style="1" customWidth="1"/>
    <col min="2" max="2" width="20.85546875" style="1" customWidth="1"/>
    <col min="3" max="3" width="18.85546875" style="1" customWidth="1"/>
    <col min="4" max="4" width="38.7109375" style="1" customWidth="1"/>
    <col min="5" max="5" width="29.85546875" style="1" customWidth="1"/>
    <col min="6" max="6" width="17.28515625" style="1" customWidth="1"/>
    <col min="7" max="7" width="14.140625" style="1" bestFit="1" customWidth="1"/>
    <col min="8" max="8" width="23.7109375" style="1" customWidth="1"/>
    <col min="9" max="10" width="9" style="1"/>
    <col min="11" max="11" width="11.7109375" style="1" bestFit="1" customWidth="1"/>
    <col min="12" max="13" width="9" style="1"/>
    <col min="14" max="14" width="13.140625" style="1" bestFit="1" customWidth="1"/>
    <col min="15" max="15" width="9" style="1"/>
    <col min="16" max="16" width="9.5703125" style="1" bestFit="1" customWidth="1"/>
    <col min="17" max="16384" width="9" style="1"/>
  </cols>
  <sheetData>
    <row r="1" spans="1:13">
      <c r="A1" s="103" t="s">
        <v>0</v>
      </c>
      <c r="B1" s="103"/>
      <c r="C1" s="103"/>
      <c r="D1" s="103"/>
      <c r="E1" s="103"/>
      <c r="F1" s="103"/>
      <c r="G1" s="34"/>
      <c r="H1" s="34"/>
      <c r="I1" s="34"/>
      <c r="J1" s="34"/>
      <c r="K1" s="34"/>
      <c r="L1" s="34"/>
      <c r="M1" s="34"/>
    </row>
    <row r="2" spans="1:13">
      <c r="A2" s="104" t="s">
        <v>170</v>
      </c>
      <c r="B2" s="104"/>
      <c r="C2" s="104"/>
      <c r="D2" s="104"/>
      <c r="E2" s="104"/>
      <c r="F2" s="104"/>
      <c r="G2" s="33"/>
      <c r="H2" s="33"/>
      <c r="I2" s="33"/>
      <c r="J2" s="33"/>
      <c r="K2" s="33"/>
      <c r="L2" s="33"/>
      <c r="M2" s="33"/>
    </row>
    <row r="3" spans="1:13">
      <c r="A3" s="105" t="s">
        <v>0</v>
      </c>
      <c r="B3" s="105"/>
      <c r="C3" s="105"/>
      <c r="D3" s="105"/>
      <c r="E3" s="105"/>
      <c r="F3" s="105"/>
    </row>
    <row r="4" spans="1:13" ht="48">
      <c r="A4" s="2" t="s">
        <v>1</v>
      </c>
      <c r="B4" s="3" t="s">
        <v>5</v>
      </c>
      <c r="C4" s="3" t="s">
        <v>166</v>
      </c>
      <c r="D4" s="2" t="s">
        <v>2</v>
      </c>
      <c r="E4" s="2" t="s">
        <v>3</v>
      </c>
      <c r="F4" s="2" t="s">
        <v>4</v>
      </c>
    </row>
    <row r="5" spans="1:13">
      <c r="A5" s="106" t="s">
        <v>171</v>
      </c>
      <c r="B5" s="106"/>
      <c r="C5" s="106"/>
      <c r="D5" s="106"/>
      <c r="E5" s="106"/>
      <c r="F5" s="11">
        <f>SUM(F8:F30)</f>
        <v>137400000</v>
      </c>
      <c r="G5" s="67"/>
      <c r="H5" s="1">
        <v>24</v>
      </c>
      <c r="J5" s="1">
        <f>SUM(J6:J24)</f>
        <v>24</v>
      </c>
      <c r="K5" s="65">
        <f>SUM(K6:K24)</f>
        <v>116400000</v>
      </c>
    </row>
    <row r="6" spans="1:13" ht="192">
      <c r="A6" s="17" t="s">
        <v>125</v>
      </c>
      <c r="B6" s="6" t="s">
        <v>61</v>
      </c>
      <c r="C6" s="6" t="s">
        <v>171</v>
      </c>
      <c r="D6" s="6" t="s">
        <v>297</v>
      </c>
      <c r="E6" s="6" t="s">
        <v>298</v>
      </c>
      <c r="F6" s="96">
        <v>10000000</v>
      </c>
      <c r="H6" s="7" t="s">
        <v>76</v>
      </c>
      <c r="J6" s="1">
        <f>COUNT(F8,F9,F13,F15,F23,F16)</f>
        <v>6</v>
      </c>
      <c r="K6" s="65">
        <f>+F8+F9+F13+F15+N19+F23</f>
        <v>24000000</v>
      </c>
    </row>
    <row r="7" spans="1:13" ht="96">
      <c r="A7" s="59"/>
      <c r="B7" s="6" t="s">
        <v>246</v>
      </c>
      <c r="C7" s="6" t="s">
        <v>171</v>
      </c>
      <c r="D7" s="6" t="s">
        <v>299</v>
      </c>
      <c r="E7" s="6" t="s">
        <v>300</v>
      </c>
      <c r="F7" s="96">
        <v>1500000</v>
      </c>
      <c r="H7" s="7"/>
      <c r="K7" s="65"/>
    </row>
    <row r="8" spans="1:13" ht="120">
      <c r="A8" s="59"/>
      <c r="B8" s="6" t="s">
        <v>246</v>
      </c>
      <c r="C8" s="6" t="s">
        <v>171</v>
      </c>
      <c r="D8" s="4" t="s">
        <v>129</v>
      </c>
      <c r="E8" s="4" t="s">
        <v>230</v>
      </c>
      <c r="F8" s="26">
        <v>6000000</v>
      </c>
      <c r="H8" s="7"/>
      <c r="K8" s="65"/>
    </row>
    <row r="9" spans="1:13" ht="120">
      <c r="A9" s="59"/>
      <c r="B9" s="7" t="s">
        <v>76</v>
      </c>
      <c r="C9" s="6" t="s">
        <v>171</v>
      </c>
      <c r="D9" s="4" t="s">
        <v>130</v>
      </c>
      <c r="E9" s="4" t="s">
        <v>238</v>
      </c>
      <c r="F9" s="26">
        <v>2000000</v>
      </c>
      <c r="G9" s="66"/>
      <c r="H9" s="6"/>
      <c r="J9" s="1">
        <v>0</v>
      </c>
      <c r="K9" s="66"/>
    </row>
    <row r="10" spans="1:13" ht="75.75" customHeight="1">
      <c r="A10" s="59"/>
      <c r="B10" s="7" t="s">
        <v>76</v>
      </c>
      <c r="C10" s="6" t="s">
        <v>171</v>
      </c>
      <c r="D10" s="4" t="s">
        <v>301</v>
      </c>
      <c r="E10" s="4" t="s">
        <v>302</v>
      </c>
      <c r="F10" s="26">
        <v>1000000</v>
      </c>
      <c r="G10" s="66"/>
      <c r="H10" s="6"/>
      <c r="K10" s="66"/>
    </row>
    <row r="11" spans="1:13" ht="48">
      <c r="A11" s="59"/>
      <c r="B11" s="7" t="s">
        <v>120</v>
      </c>
      <c r="C11" s="6" t="s">
        <v>171</v>
      </c>
      <c r="D11" s="4" t="s">
        <v>131</v>
      </c>
      <c r="E11" s="4" t="s">
        <v>136</v>
      </c>
      <c r="F11" s="26">
        <v>2000000</v>
      </c>
      <c r="H11" s="6" t="s">
        <v>53</v>
      </c>
      <c r="J11" s="1">
        <v>1</v>
      </c>
      <c r="K11" s="65">
        <f>+F18</f>
        <v>400000</v>
      </c>
    </row>
    <row r="12" spans="1:13" ht="96">
      <c r="A12" s="60"/>
      <c r="B12" s="6" t="s">
        <v>139</v>
      </c>
      <c r="C12" s="6" t="s">
        <v>171</v>
      </c>
      <c r="D12" s="4" t="s">
        <v>137</v>
      </c>
      <c r="E12" s="4" t="s">
        <v>138</v>
      </c>
      <c r="F12" s="26">
        <v>1000000</v>
      </c>
      <c r="H12" s="7" t="s">
        <v>120</v>
      </c>
      <c r="J12" s="1">
        <v>1</v>
      </c>
      <c r="K12" s="66">
        <f>+F11</f>
        <v>2000000</v>
      </c>
    </row>
    <row r="13" spans="1:13" ht="72" customHeight="1">
      <c r="A13" s="113" t="s">
        <v>126</v>
      </c>
      <c r="B13" s="7" t="s">
        <v>76</v>
      </c>
      <c r="C13" s="6" t="s">
        <v>171</v>
      </c>
      <c r="D13" s="4" t="s">
        <v>133</v>
      </c>
      <c r="E13" s="4" t="s">
        <v>231</v>
      </c>
      <c r="F13" s="25">
        <v>10000000</v>
      </c>
      <c r="H13" s="6" t="s">
        <v>139</v>
      </c>
      <c r="J13" s="1">
        <v>2</v>
      </c>
      <c r="K13" s="66">
        <f>+F19+F12</f>
        <v>4000000</v>
      </c>
    </row>
    <row r="14" spans="1:13" ht="72" customHeight="1">
      <c r="A14" s="114"/>
      <c r="B14" s="7" t="s">
        <v>76</v>
      </c>
      <c r="C14" s="6" t="s">
        <v>171</v>
      </c>
      <c r="D14" s="4" t="s">
        <v>303</v>
      </c>
      <c r="E14" s="4" t="s">
        <v>304</v>
      </c>
      <c r="F14" s="25">
        <v>5000000</v>
      </c>
      <c r="H14" s="6"/>
      <c r="K14" s="66"/>
    </row>
    <row r="15" spans="1:13" ht="72">
      <c r="A15" s="114"/>
      <c r="B15" s="7" t="s">
        <v>76</v>
      </c>
      <c r="C15" s="6" t="s">
        <v>171</v>
      </c>
      <c r="D15" s="4" t="s">
        <v>134</v>
      </c>
      <c r="E15" s="4" t="s">
        <v>231</v>
      </c>
      <c r="F15" s="23">
        <v>3000000</v>
      </c>
      <c r="H15" s="6" t="s">
        <v>226</v>
      </c>
      <c r="K15" s="65"/>
    </row>
    <row r="16" spans="1:13" ht="168">
      <c r="A16" s="114"/>
      <c r="B16" s="6" t="s">
        <v>228</v>
      </c>
      <c r="C16" s="6" t="s">
        <v>171</v>
      </c>
      <c r="D16" s="4" t="s">
        <v>135</v>
      </c>
      <c r="E16" s="4" t="s">
        <v>132</v>
      </c>
      <c r="F16" s="23">
        <v>5000000</v>
      </c>
      <c r="H16" s="6" t="s">
        <v>157</v>
      </c>
      <c r="J16" s="1">
        <v>5</v>
      </c>
      <c r="K16" s="65">
        <f>+F25+F26+F28+F29+H30</f>
        <v>32000000</v>
      </c>
    </row>
    <row r="17" spans="1:16" ht="96">
      <c r="A17" s="73"/>
      <c r="B17" s="6" t="s">
        <v>100</v>
      </c>
      <c r="C17" s="6" t="s">
        <v>171</v>
      </c>
      <c r="D17" s="4" t="s">
        <v>140</v>
      </c>
      <c r="E17" s="4" t="s">
        <v>141</v>
      </c>
      <c r="F17" s="23">
        <v>20000000</v>
      </c>
      <c r="G17" s="66"/>
      <c r="H17" s="1" t="s">
        <v>227</v>
      </c>
      <c r="J17" s="1">
        <v>2</v>
      </c>
      <c r="K17" s="66">
        <f>+O19+G22</f>
        <v>2500000</v>
      </c>
    </row>
    <row r="18" spans="1:16" ht="96">
      <c r="A18" s="60"/>
      <c r="B18" s="32" t="s">
        <v>53</v>
      </c>
      <c r="C18" s="6" t="s">
        <v>171</v>
      </c>
      <c r="D18" s="10" t="s">
        <v>142</v>
      </c>
      <c r="E18" s="4" t="s">
        <v>143</v>
      </c>
      <c r="F18" s="23">
        <v>400000</v>
      </c>
      <c r="H18" s="1" t="s">
        <v>158</v>
      </c>
      <c r="J18" s="1">
        <v>1</v>
      </c>
      <c r="K18" s="65">
        <f>+M19</f>
        <v>1000000</v>
      </c>
    </row>
    <row r="19" spans="1:16" ht="96">
      <c r="A19" s="17" t="s">
        <v>127</v>
      </c>
      <c r="B19" s="6" t="s">
        <v>139</v>
      </c>
      <c r="C19" s="6" t="s">
        <v>171</v>
      </c>
      <c r="D19" s="4" t="s">
        <v>144</v>
      </c>
      <c r="E19" s="4" t="s">
        <v>145</v>
      </c>
      <c r="F19" s="26">
        <v>3000000</v>
      </c>
      <c r="G19" s="66"/>
      <c r="H19" s="1" t="s">
        <v>159</v>
      </c>
      <c r="J19" s="1">
        <v>1</v>
      </c>
      <c r="K19" s="69">
        <f>+G22</f>
        <v>1000000</v>
      </c>
      <c r="L19" s="66">
        <v>1000000</v>
      </c>
      <c r="M19" s="66">
        <v>1000000</v>
      </c>
      <c r="N19" s="68">
        <v>1500000</v>
      </c>
      <c r="O19" s="68">
        <v>1500000</v>
      </c>
      <c r="P19" s="69">
        <f>L19+M19+N19+O19</f>
        <v>5000000</v>
      </c>
    </row>
    <row r="20" spans="1:16" ht="72">
      <c r="A20" s="59"/>
      <c r="B20" s="6" t="s">
        <v>76</v>
      </c>
      <c r="C20" s="6" t="s">
        <v>171</v>
      </c>
      <c r="D20" s="4" t="s">
        <v>305</v>
      </c>
      <c r="E20" s="4" t="s">
        <v>74</v>
      </c>
      <c r="F20" s="26">
        <v>5000000</v>
      </c>
      <c r="G20" s="66"/>
      <c r="K20" s="69"/>
      <c r="L20" s="66"/>
      <c r="M20" s="66"/>
      <c r="N20" s="68"/>
      <c r="O20" s="68"/>
      <c r="P20" s="69"/>
    </row>
    <row r="21" spans="1:16" ht="96">
      <c r="A21" s="59"/>
      <c r="B21" s="7" t="s">
        <v>234</v>
      </c>
      <c r="C21" s="6" t="s">
        <v>171</v>
      </c>
      <c r="D21" s="4" t="s">
        <v>146</v>
      </c>
      <c r="E21" s="4" t="s">
        <v>124</v>
      </c>
      <c r="F21" s="23">
        <v>25000000</v>
      </c>
      <c r="H21" s="6" t="s">
        <v>56</v>
      </c>
      <c r="J21" s="1">
        <v>1</v>
      </c>
      <c r="K21" s="66">
        <f>+F24</f>
        <v>2000000</v>
      </c>
    </row>
    <row r="22" spans="1:16" ht="72">
      <c r="A22" s="59"/>
      <c r="B22" s="6" t="s">
        <v>160</v>
      </c>
      <c r="C22" s="6" t="s">
        <v>171</v>
      </c>
      <c r="D22" s="10" t="s">
        <v>147</v>
      </c>
      <c r="E22" s="4" t="s">
        <v>148</v>
      </c>
      <c r="F22" s="26">
        <v>2000000</v>
      </c>
      <c r="G22" s="68">
        <v>1000000</v>
      </c>
      <c r="H22" s="1" t="s">
        <v>229</v>
      </c>
      <c r="J22" s="1">
        <v>1</v>
      </c>
      <c r="K22" s="65">
        <f>+K19</f>
        <v>1000000</v>
      </c>
    </row>
    <row r="23" spans="1:16" ht="72">
      <c r="A23" s="59"/>
      <c r="B23" s="7" t="s">
        <v>76</v>
      </c>
      <c r="C23" s="6" t="s">
        <v>171</v>
      </c>
      <c r="D23" s="10" t="s">
        <v>249</v>
      </c>
      <c r="E23" s="4" t="s">
        <v>74</v>
      </c>
      <c r="F23" s="82">
        <v>1500000</v>
      </c>
      <c r="G23" s="68"/>
      <c r="K23" s="65"/>
    </row>
    <row r="24" spans="1:16" ht="48">
      <c r="A24" s="64"/>
      <c r="B24" s="6" t="s">
        <v>56</v>
      </c>
      <c r="C24" s="6" t="s">
        <v>171</v>
      </c>
      <c r="D24" s="10" t="s">
        <v>149</v>
      </c>
      <c r="E24" s="4" t="s">
        <v>150</v>
      </c>
      <c r="F24" s="26">
        <v>2000000</v>
      </c>
      <c r="H24" s="1" t="s">
        <v>237</v>
      </c>
      <c r="J24" s="1">
        <f>COUNT(F17,F21,F30)</f>
        <v>3</v>
      </c>
      <c r="K24" s="65">
        <f>+F17+G30+F21</f>
        <v>46500000</v>
      </c>
    </row>
    <row r="25" spans="1:16" ht="66.75" customHeight="1">
      <c r="A25" s="113" t="s">
        <v>128</v>
      </c>
      <c r="B25" s="6" t="s">
        <v>161</v>
      </c>
      <c r="C25" s="6" t="s">
        <v>171</v>
      </c>
      <c r="D25" s="4" t="s">
        <v>151</v>
      </c>
      <c r="E25" s="4" t="s">
        <v>236</v>
      </c>
      <c r="F25" s="23">
        <v>2500000</v>
      </c>
    </row>
    <row r="26" spans="1:16" ht="70.5" customHeight="1">
      <c r="A26" s="114"/>
      <c r="B26" s="6" t="s">
        <v>161</v>
      </c>
      <c r="C26" s="6" t="s">
        <v>171</v>
      </c>
      <c r="D26" s="4" t="s">
        <v>152</v>
      </c>
      <c r="E26" s="4" t="s">
        <v>236</v>
      </c>
      <c r="F26" s="23">
        <v>2500000</v>
      </c>
    </row>
    <row r="27" spans="1:16" ht="70.5" customHeight="1">
      <c r="A27" s="30"/>
      <c r="B27" s="6" t="s">
        <v>161</v>
      </c>
      <c r="C27" s="6" t="s">
        <v>171</v>
      </c>
      <c r="D27" s="4" t="s">
        <v>306</v>
      </c>
      <c r="E27" s="4" t="s">
        <v>236</v>
      </c>
      <c r="F27" s="23">
        <v>10000000</v>
      </c>
    </row>
    <row r="28" spans="1:16" ht="63.75" customHeight="1">
      <c r="A28" s="59"/>
      <c r="B28" s="6" t="s">
        <v>157</v>
      </c>
      <c r="C28" s="6" t="s">
        <v>171</v>
      </c>
      <c r="D28" s="4" t="s">
        <v>153</v>
      </c>
      <c r="E28" s="4" t="s">
        <v>232</v>
      </c>
      <c r="F28" s="23">
        <v>1000000</v>
      </c>
    </row>
    <row r="29" spans="1:16" ht="48">
      <c r="A29" s="59"/>
      <c r="B29" s="6" t="s">
        <v>157</v>
      </c>
      <c r="C29" s="6" t="s">
        <v>171</v>
      </c>
      <c r="D29" s="4" t="s">
        <v>154</v>
      </c>
      <c r="E29" s="4" t="s">
        <v>232</v>
      </c>
      <c r="F29" s="23">
        <v>25000000</v>
      </c>
    </row>
    <row r="30" spans="1:16" ht="72" customHeight="1">
      <c r="A30" s="64"/>
      <c r="B30" s="6" t="s">
        <v>235</v>
      </c>
      <c r="C30" s="6" t="s">
        <v>171</v>
      </c>
      <c r="D30" s="4" t="s">
        <v>155</v>
      </c>
      <c r="E30" s="4" t="s">
        <v>156</v>
      </c>
      <c r="F30" s="23">
        <v>2500000</v>
      </c>
      <c r="G30" s="68">
        <v>1500000</v>
      </c>
      <c r="H30" s="68">
        <v>1000000</v>
      </c>
    </row>
    <row r="31" spans="1:16">
      <c r="A31" s="70"/>
    </row>
    <row r="32" spans="1:16">
      <c r="A32" s="71"/>
    </row>
    <row r="33" spans="1:1">
      <c r="A33" s="71"/>
    </row>
    <row r="34" spans="1:1">
      <c r="A34" s="72"/>
    </row>
  </sheetData>
  <mergeCells count="6">
    <mergeCell ref="A25:A26"/>
    <mergeCell ref="A5:E5"/>
    <mergeCell ref="A1:F1"/>
    <mergeCell ref="A2:F2"/>
    <mergeCell ref="A3:F3"/>
    <mergeCell ref="A13:A16"/>
  </mergeCells>
  <pageMargins left="0.19685039370078741" right="0.19685039370078741" top="0.74803149606299213" bottom="0.35433070866141736" header="0.31496062992125984" footer="0.31496062992125984"/>
  <pageSetup paperSize="9" scale="90" orientation="landscape" r:id="rId1"/>
  <rowBreaks count="4" manualBreakCount="4">
    <brk id="12" max="5" man="1"/>
    <brk id="17" max="5" man="1"/>
    <brk id="22" max="5" man="1"/>
    <brk id="34" max="16383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12</vt:i4>
      </vt:variant>
    </vt:vector>
  </HeadingPairs>
  <TitlesOfParts>
    <vt:vector size="18" baseType="lpstr">
      <vt:lpstr>สรุปโครงการ</vt:lpstr>
      <vt:lpstr>ป.1</vt:lpstr>
      <vt:lpstr>ป.2</vt:lpstr>
      <vt:lpstr>ป.3</vt:lpstr>
      <vt:lpstr>ป.4</vt:lpstr>
      <vt:lpstr>ป.5</vt:lpstr>
      <vt:lpstr>ป.1!Print_Area</vt:lpstr>
      <vt:lpstr>ป.2!Print_Area</vt:lpstr>
      <vt:lpstr>ป.3!Print_Area</vt:lpstr>
      <vt:lpstr>ป.4!Print_Area</vt:lpstr>
      <vt:lpstr>ป.5!Print_Area</vt:lpstr>
      <vt:lpstr>สรุปโครงการ!Print_Area</vt:lpstr>
      <vt:lpstr>ป.1!Print_Titles</vt:lpstr>
      <vt:lpstr>ป.2!Print_Titles</vt:lpstr>
      <vt:lpstr>ป.3!Print_Titles</vt:lpstr>
      <vt:lpstr>ป.4!Print_Titles</vt:lpstr>
      <vt:lpstr>ป.5!Print_Titles</vt:lpstr>
      <vt:lpstr>สรุปโครงการ!Print_Titles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a</cp:lastModifiedBy>
  <cp:lastPrinted>2022-11-23T04:21:32Z</cp:lastPrinted>
  <dcterms:created xsi:type="dcterms:W3CDTF">2021-10-10T13:00:12Z</dcterms:created>
  <dcterms:modified xsi:type="dcterms:W3CDTF">2022-11-23T06:39:35Z</dcterms:modified>
</cp:coreProperties>
</file>