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การจัดทำแผน 5 ปี (2566 - 2570)\1.ชุดโครงการ (เเก้ไขแล้ว)\1.ส่งสำนักงบ\เเผนปฏิบัติราชการประจำปี 2566\"/>
    </mc:Choice>
  </mc:AlternateContent>
  <xr:revisionPtr revIDLastSave="0" documentId="13_ncr:1_{C8A03E55-52CF-4080-8B9A-6EAD0C6E86E5}" xr6:coauthVersionLast="47" xr6:coauthVersionMax="47" xr10:uidLastSave="{00000000-0000-0000-0000-000000000000}"/>
  <bookViews>
    <workbookView xWindow="-120" yWindow="-120" windowWidth="24240" windowHeight="13140" firstSheet="5" activeTab="6" xr2:uid="{00000000-000D-0000-FFFF-FFFF00000000}"/>
  </bookViews>
  <sheets>
    <sheet name="ยุทธ 2" sheetId="2" state="hidden" r:id="rId1"/>
    <sheet name="ยุทธ 3" sheetId="3" state="hidden" r:id="rId2"/>
    <sheet name="ยุทธ 4" sheetId="4" state="hidden" r:id="rId3"/>
    <sheet name="ยุทธ 5" sheetId="5" state="hidden" r:id="rId4"/>
    <sheet name="สรุป" sheetId="6" state="hidden" r:id="rId5"/>
    <sheet name="p.59-60 จ.2" sheetId="26" r:id="rId6"/>
    <sheet name="บัญชีโครงการ 1 - 5" sheetId="24" r:id="rId7"/>
    <sheet name="งบจังหวัด" sheetId="27" r:id="rId8"/>
    <sheet name="งบกระทรวง" sheetId="28" r:id="rId9"/>
    <sheet name="งบท้องถิ่น" sheetId="29" r:id="rId10"/>
    <sheet name="เอกชน" sheetId="30" r:id="rId11"/>
  </sheets>
  <externalReferences>
    <externalReference r:id="rId12"/>
  </externalReferences>
  <definedNames>
    <definedName name="_xlnm._FilterDatabase" localSheetId="6" hidden="1">'บัญชีโครงการ 1 - 5'!$B$5:$N$336</definedName>
    <definedName name="_xlnm._FilterDatabase" localSheetId="0" hidden="1">'ยุทธ 2'!$A$17:$J$48</definedName>
    <definedName name="_xlnm._FilterDatabase" localSheetId="1" hidden="1">'ยุทธ 3'!$A$14:$J$228</definedName>
    <definedName name="_xlnm.Print_Area" localSheetId="5">'p.59-60 จ.2'!$A$1:$K$14</definedName>
    <definedName name="_xlnm.Print_Area" localSheetId="6">'บัญชีโครงการ 1 - 5'!$B$1:$I$352</definedName>
    <definedName name="_xlnm.Print_Titles" localSheetId="5">'p.59-60 จ.2'!$5:$7</definedName>
    <definedName name="_xlnm.Print_Titles" localSheetId="6">'บัญชีโครงการ 1 - 5'!$5:$5</definedName>
    <definedName name="_xlnm.Print_Titles" localSheetId="3">'ยุทธ 5'!$15:$16</definedName>
    <definedName name="_xlnm.Print_Titles" localSheetId="4">สรุป!$3:$4</definedName>
  </definedNames>
  <calcPr calcId="191029"/>
</workbook>
</file>

<file path=xl/calcChain.xml><?xml version="1.0" encoding="utf-8"?>
<calcChain xmlns="http://schemas.openxmlformats.org/spreadsheetml/2006/main">
  <c r="F5" i="27" l="1"/>
  <c r="I29" i="24"/>
  <c r="I187" i="24"/>
  <c r="I185" i="24"/>
  <c r="A79" i="24"/>
  <c r="A67" i="24" l="1"/>
  <c r="I17" i="28" l="1"/>
  <c r="I79" i="24"/>
  <c r="I67" i="24"/>
  <c r="A103" i="24"/>
  <c r="I103" i="24"/>
  <c r="B12" i="26"/>
  <c r="B11" i="26"/>
  <c r="B10" i="26"/>
  <c r="B9" i="26"/>
  <c r="B8" i="26"/>
  <c r="A261" i="24" l="1"/>
  <c r="A253" i="24"/>
  <c r="I225" i="24"/>
  <c r="I199" i="24"/>
  <c r="L245" i="24" l="1"/>
  <c r="I194" i="24" l="1"/>
  <c r="A191" i="24" s="1"/>
  <c r="I191" i="24" l="1"/>
  <c r="L197" i="24"/>
  <c r="L193" i="24"/>
  <c r="L192" i="24"/>
  <c r="I200" i="24"/>
  <c r="F39" i="28" s="1"/>
  <c r="B39" i="28" s="1"/>
  <c r="I126" i="24"/>
  <c r="I123" i="24"/>
  <c r="I122" i="24" s="1"/>
  <c r="J25" i="28" s="1"/>
  <c r="N25" i="28" s="1"/>
  <c r="L191" i="24" l="1"/>
  <c r="I198" i="24"/>
  <c r="K39" i="28" s="1"/>
  <c r="A198" i="24"/>
  <c r="A190" i="24" s="1"/>
  <c r="A122" i="24"/>
  <c r="A24" i="24" l="1"/>
  <c r="G34" i="28"/>
  <c r="I253" i="24" l="1"/>
  <c r="I24" i="24"/>
  <c r="J185" i="24" l="1"/>
  <c r="I257" i="24" l="1"/>
  <c r="I252" i="24"/>
  <c r="A294" i="24"/>
  <c r="I294" i="24" l="1"/>
  <c r="I227" i="24"/>
  <c r="B30" i="28"/>
  <c r="B28" i="28"/>
  <c r="D24" i="28"/>
  <c r="B13" i="28"/>
  <c r="B12" i="28"/>
  <c r="B11" i="28"/>
  <c r="B7" i="28"/>
  <c r="L244" i="24" l="1"/>
  <c r="G24" i="28"/>
  <c r="G37" i="28"/>
  <c r="E36" i="28"/>
  <c r="B36" i="28" s="1"/>
  <c r="F33" i="28"/>
  <c r="H33" i="28"/>
  <c r="D33" i="28"/>
  <c r="H40" i="28"/>
  <c r="F22" i="28"/>
  <c r="G22" i="28"/>
  <c r="H46" i="28"/>
  <c r="B46" i="28" s="1"/>
  <c r="H45" i="28"/>
  <c r="F18" i="28"/>
  <c r="G18" i="28"/>
  <c r="H21" i="28"/>
  <c r="H43" i="28"/>
  <c r="B43" i="28" s="1"/>
  <c r="H42" i="28"/>
  <c r="H27" i="28"/>
  <c r="B27" i="28" s="1"/>
  <c r="A239" i="24"/>
  <c r="A227" i="24"/>
  <c r="A224" i="24" s="1"/>
  <c r="D10" i="29"/>
  <c r="E10" i="27"/>
  <c r="F40" i="28"/>
  <c r="F29" i="28"/>
  <c r="F15" i="28"/>
  <c r="F14" i="28" s="1"/>
  <c r="F38" i="28"/>
  <c r="F37" i="28" s="1"/>
  <c r="E35" i="28"/>
  <c r="E9" i="28"/>
  <c r="B9" i="28" s="1"/>
  <c r="E8" i="28"/>
  <c r="B8" i="28" s="1"/>
  <c r="E6" i="28"/>
  <c r="E15" i="28"/>
  <c r="E14" i="28" s="1"/>
  <c r="E32" i="28"/>
  <c r="E26" i="28"/>
  <c r="E24" i="28" s="1"/>
  <c r="E23" i="28"/>
  <c r="E20" i="28"/>
  <c r="B20" i="28" s="1"/>
  <c r="E19" i="28"/>
  <c r="B19" i="28" s="1"/>
  <c r="A97" i="24"/>
  <c r="E16" i="28"/>
  <c r="F16" i="28"/>
  <c r="G16" i="28"/>
  <c r="H16" i="28"/>
  <c r="D16" i="28"/>
  <c r="G14" i="28"/>
  <c r="H14" i="28"/>
  <c r="F5" i="28"/>
  <c r="G5" i="28"/>
  <c r="H5" i="28"/>
  <c r="D5" i="28"/>
  <c r="D10" i="28"/>
  <c r="D14" i="28"/>
  <c r="E10" i="28"/>
  <c r="F10" i="28"/>
  <c r="G10" i="28"/>
  <c r="H10" i="28"/>
  <c r="H24" i="28" l="1"/>
  <c r="B40" i="28"/>
  <c r="H18" i="28"/>
  <c r="B21" i="28"/>
  <c r="E31" i="28"/>
  <c r="B31" i="28" s="1"/>
  <c r="B32" i="28"/>
  <c r="E33" i="28"/>
  <c r="B35" i="28"/>
  <c r="B29" i="28"/>
  <c r="F24" i="28"/>
  <c r="B24" i="28" s="1"/>
  <c r="G33" i="28"/>
  <c r="B34" i="28"/>
  <c r="B37" i="28"/>
  <c r="B38" i="28"/>
  <c r="B26" i="28"/>
  <c r="E22" i="28"/>
  <c r="H41" i="28"/>
  <c r="B41" i="28" s="1"/>
  <c r="B42" i="28"/>
  <c r="H44" i="28"/>
  <c r="B44" i="28" s="1"/>
  <c r="B45" i="28"/>
  <c r="E18" i="28"/>
  <c r="E5" i="28"/>
  <c r="B5" i="28" s="1"/>
  <c r="B6" i="28"/>
  <c r="B14" i="28"/>
  <c r="B15" i="28" s="1"/>
  <c r="B10" i="28"/>
  <c r="B16" i="28"/>
  <c r="B17" i="28" s="1"/>
  <c r="A10" i="24"/>
  <c r="B33" i="28" l="1"/>
  <c r="B18" i="28"/>
  <c r="J286" i="24"/>
  <c r="J288" i="24"/>
  <c r="J289" i="24"/>
  <c r="J11" i="24" l="1"/>
  <c r="J237" i="24"/>
  <c r="I26" i="24" l="1"/>
  <c r="L111" i="24"/>
  <c r="I183" i="24"/>
  <c r="I290" i="24" l="1"/>
  <c r="I286" i="24"/>
  <c r="I283" i="24"/>
  <c r="I279" i="24"/>
  <c r="A182" i="24"/>
  <c r="A181" i="24" s="1"/>
  <c r="I95" i="24"/>
  <c r="I97" i="24"/>
  <c r="A346" i="24"/>
  <c r="A343" i="24"/>
  <c r="A334" i="24"/>
  <c r="A329" i="24"/>
  <c r="A328" i="24"/>
  <c r="A325" i="24"/>
  <c r="A323" i="24"/>
  <c r="A319" i="24"/>
  <c r="A316" i="24"/>
  <c r="A313" i="24"/>
  <c r="A310" i="24"/>
  <c r="A303" i="24"/>
  <c r="A301" i="24"/>
  <c r="A290" i="24"/>
  <c r="A286" i="24"/>
  <c r="A283" i="24"/>
  <c r="A279" i="24"/>
  <c r="A274" i="24"/>
  <c r="A264" i="24"/>
  <c r="A257" i="24"/>
  <c r="A250" i="24"/>
  <c r="A248" i="24"/>
  <c r="A246" i="24"/>
  <c r="A243" i="24"/>
  <c r="A220" i="24"/>
  <c r="A218" i="24"/>
  <c r="A211" i="24"/>
  <c r="A209" i="24"/>
  <c r="A206" i="24"/>
  <c r="A203" i="24"/>
  <c r="A178" i="24"/>
  <c r="A172" i="24"/>
  <c r="A169" i="24"/>
  <c r="A163" i="24"/>
  <c r="A154" i="24"/>
  <c r="A159" i="24"/>
  <c r="A150" i="24"/>
  <c r="A148" i="24"/>
  <c r="A144" i="24"/>
  <c r="A140" i="24"/>
  <c r="A138" i="24"/>
  <c r="A133" i="24"/>
  <c r="A128" i="24"/>
  <c r="A124" i="24"/>
  <c r="A121" i="24" s="1"/>
  <c r="A115" i="24"/>
  <c r="A112" i="24"/>
  <c r="A109" i="24"/>
  <c r="A100" i="24"/>
  <c r="A95" i="24"/>
  <c r="A93" i="24"/>
  <c r="A85" i="24"/>
  <c r="A82" i="24"/>
  <c r="A76" i="24"/>
  <c r="A60" i="24"/>
  <c r="A71" i="24"/>
  <c r="A63" i="24"/>
  <c r="A45" i="24"/>
  <c r="A42" i="24"/>
  <c r="A37" i="24"/>
  <c r="A33" i="24"/>
  <c r="A26" i="24"/>
  <c r="A22" i="24"/>
  <c r="A8" i="24"/>
  <c r="A89" i="24"/>
  <c r="A88" i="24" s="1"/>
  <c r="H8" i="26" s="1"/>
  <c r="I239" i="24"/>
  <c r="I224" i="24" s="1"/>
  <c r="K35" i="24"/>
  <c r="I63" i="24"/>
  <c r="I15" i="28" s="1"/>
  <c r="K40" i="24"/>
  <c r="K33" i="24"/>
  <c r="K34" i="24"/>
  <c r="L294" i="24"/>
  <c r="L297" i="24"/>
  <c r="L296" i="24"/>
  <c r="L295" i="24"/>
  <c r="M26" i="28"/>
  <c r="I346" i="24"/>
  <c r="I343" i="24"/>
  <c r="I334" i="24"/>
  <c r="I329" i="24"/>
  <c r="M40" i="28" s="1"/>
  <c r="I322" i="24"/>
  <c r="I319" i="24"/>
  <c r="M20" i="28" s="1"/>
  <c r="I316" i="24"/>
  <c r="M21" i="28" s="1"/>
  <c r="I313" i="24"/>
  <c r="M43" i="28" s="1"/>
  <c r="I310" i="24"/>
  <c r="M42" i="28" s="1"/>
  <c r="I303" i="24"/>
  <c r="M27" i="28" s="1"/>
  <c r="N27" i="28" s="1"/>
  <c r="I301" i="24"/>
  <c r="M28" i="28" s="1"/>
  <c r="I133" i="24"/>
  <c r="J15" i="28" s="1"/>
  <c r="I82" i="24"/>
  <c r="L34" i="28"/>
  <c r="I28" i="24"/>
  <c r="I327" i="24"/>
  <c r="M46" i="28" s="1"/>
  <c r="N46" i="28" s="1"/>
  <c r="A241" i="24" l="1"/>
  <c r="D11" i="26" s="1"/>
  <c r="A189" i="24"/>
  <c r="D10" i="26" s="1"/>
  <c r="A107" i="24"/>
  <c r="D9" i="26" s="1"/>
  <c r="A31" i="24"/>
  <c r="D8" i="26" s="1"/>
  <c r="A292" i="24"/>
  <c r="D12" i="26" s="1"/>
  <c r="A92" i="24"/>
  <c r="I321" i="24"/>
  <c r="M44" i="28" s="1"/>
  <c r="N44" i="28" s="1"/>
  <c r="M45" i="28"/>
  <c r="M24" i="28"/>
  <c r="D10" i="27"/>
  <c r="A216" i="24"/>
  <c r="F10" i="26" s="1"/>
  <c r="I182" i="24"/>
  <c r="F7" i="27" s="1"/>
  <c r="A153" i="24"/>
  <c r="F9" i="26" s="1"/>
  <c r="A260" i="24"/>
  <c r="F11" i="26" s="1"/>
  <c r="A28" i="24"/>
  <c r="A7" i="24" s="1"/>
  <c r="A75" i="24"/>
  <c r="F8" i="26" s="1"/>
  <c r="A333" i="24"/>
  <c r="F12" i="26" s="1"/>
  <c r="A278" i="24"/>
  <c r="I315" i="24"/>
  <c r="M18" i="28" s="1"/>
  <c r="L33" i="24"/>
  <c r="I293" i="24"/>
  <c r="I309" i="24"/>
  <c r="M41" i="28" s="1"/>
  <c r="N41" i="28" s="1"/>
  <c r="I333" i="24"/>
  <c r="E9" i="29" s="1"/>
  <c r="D14" i="26" l="1"/>
  <c r="B14" i="26"/>
  <c r="F8" i="27"/>
  <c r="C11" i="26"/>
  <c r="M8" i="24"/>
  <c r="G12" i="26"/>
  <c r="I248" i="24"/>
  <c r="L26" i="28" s="1"/>
  <c r="L247" i="24"/>
  <c r="L246" i="24"/>
  <c r="L40" i="28"/>
  <c r="L33" i="28"/>
  <c r="I250" i="24"/>
  <c r="L28" i="28" s="1"/>
  <c r="N28" i="28" s="1"/>
  <c r="I246" i="24"/>
  <c r="I243" i="24"/>
  <c r="I261" i="24"/>
  <c r="I264" i="24"/>
  <c r="L243" i="24" l="1"/>
  <c r="L30" i="28"/>
  <c r="L24" i="28" s="1"/>
  <c r="I245" i="24"/>
  <c r="I242" i="24"/>
  <c r="L38" i="28"/>
  <c r="L37" i="28" l="1"/>
  <c r="L4" i="28" s="1"/>
  <c r="I241" i="24"/>
  <c r="I220" i="24"/>
  <c r="I217" i="24"/>
  <c r="I211" i="24"/>
  <c r="K40" i="28" s="1"/>
  <c r="N40" i="28" s="1"/>
  <c r="I209" i="24"/>
  <c r="K29" i="28" s="1"/>
  <c r="I206" i="24"/>
  <c r="K30" i="28" s="1"/>
  <c r="N30" i="28" s="1"/>
  <c r="I190" i="24"/>
  <c r="I203" i="24"/>
  <c r="E11" i="26" l="1"/>
  <c r="K37" i="28"/>
  <c r="N37" i="28" s="1"/>
  <c r="L7" i="24"/>
  <c r="K24" i="28"/>
  <c r="I202" i="24"/>
  <c r="K14" i="28" s="1"/>
  <c r="K15" i="28"/>
  <c r="N15" i="28" s="1"/>
  <c r="K38" i="28"/>
  <c r="I216" i="24"/>
  <c r="E7" i="29" s="1"/>
  <c r="K7" i="24"/>
  <c r="I205" i="24"/>
  <c r="I189" i="24" l="1"/>
  <c r="K4" i="28"/>
  <c r="M6" i="24"/>
  <c r="G10" i="26"/>
  <c r="I171" i="24"/>
  <c r="I150" i="24"/>
  <c r="J36" i="28" s="1"/>
  <c r="N36" i="28" s="1"/>
  <c r="I148" i="24"/>
  <c r="I144" i="24"/>
  <c r="J9" i="28" s="1"/>
  <c r="N9" i="28" s="1"/>
  <c r="I140" i="24"/>
  <c r="J8" i="28" s="1"/>
  <c r="N8" i="28" s="1"/>
  <c r="I138" i="24"/>
  <c r="J6" i="28" s="1"/>
  <c r="I132" i="24"/>
  <c r="J14" i="28" s="1"/>
  <c r="I128" i="24"/>
  <c r="I124" i="24"/>
  <c r="I115" i="24"/>
  <c r="I112" i="24"/>
  <c r="J20" i="28" s="1"/>
  <c r="L117" i="24"/>
  <c r="L116" i="24"/>
  <c r="L113" i="24"/>
  <c r="L112" i="24"/>
  <c r="L115" i="24"/>
  <c r="L114" i="24"/>
  <c r="L110" i="24"/>
  <c r="I154" i="24"/>
  <c r="I178" i="24"/>
  <c r="I159" i="24"/>
  <c r="I163" i="24"/>
  <c r="I169" i="24"/>
  <c r="I109" i="24"/>
  <c r="J19" i="28" s="1"/>
  <c r="I93" i="24"/>
  <c r="I100" i="24"/>
  <c r="I121" i="24" l="1"/>
  <c r="J26" i="28"/>
  <c r="I114" i="24"/>
  <c r="J22" i="28" s="1"/>
  <c r="J23" i="28"/>
  <c r="I92" i="24"/>
  <c r="F6" i="27" s="1"/>
  <c r="I127" i="24"/>
  <c r="J31" i="28" s="1"/>
  <c r="N31" i="28" s="1"/>
  <c r="J32" i="28"/>
  <c r="I147" i="24"/>
  <c r="J33" i="28" s="1"/>
  <c r="N33" i="28" s="1"/>
  <c r="J35" i="28"/>
  <c r="L118" i="24"/>
  <c r="L6" i="24"/>
  <c r="E10" i="26"/>
  <c r="I153" i="24"/>
  <c r="E6" i="29" s="1"/>
  <c r="I137" i="24"/>
  <c r="J5" i="28" s="1"/>
  <c r="I108" i="24"/>
  <c r="J18" i="28" s="1"/>
  <c r="N18" i="28" s="1"/>
  <c r="J24" i="28" l="1"/>
  <c r="J4" i="28" s="1"/>
  <c r="N26" i="28"/>
  <c r="K5" i="24"/>
  <c r="C9" i="26"/>
  <c r="M5" i="24"/>
  <c r="G9" i="26"/>
  <c r="I107" i="24"/>
  <c r="I71" i="24"/>
  <c r="I33" i="24"/>
  <c r="I6" i="28" s="1"/>
  <c r="N6" i="28" s="1"/>
  <c r="I37" i="24"/>
  <c r="I7" i="28" s="1"/>
  <c r="N7" i="28" s="1"/>
  <c r="K39" i="24"/>
  <c r="L35" i="24"/>
  <c r="I45" i="24"/>
  <c r="I12" i="28" s="1"/>
  <c r="I66" i="24" l="1"/>
  <c r="I16" i="28" s="1"/>
  <c r="N16" i="28" s="1"/>
  <c r="I70" i="24"/>
  <c r="I29" i="28"/>
  <c r="I91" i="24"/>
  <c r="L5" i="24"/>
  <c r="O5" i="24" s="1"/>
  <c r="E9" i="26"/>
  <c r="L38" i="24"/>
  <c r="I32" i="24"/>
  <c r="I5" i="28" s="1"/>
  <c r="N5" i="28" s="1"/>
  <c r="I24" i="28" l="1"/>
  <c r="N24" i="28" s="1"/>
  <c r="N29" i="28"/>
  <c r="L32" i="24"/>
  <c r="I42" i="24" l="1"/>
  <c r="I11" i="28" s="1"/>
  <c r="I60" i="24"/>
  <c r="I13" i="28" s="1"/>
  <c r="I22" i="24"/>
  <c r="I8" i="24"/>
  <c r="I89" i="24"/>
  <c r="I85" i="24"/>
  <c r="I76" i="24"/>
  <c r="I10" i="24"/>
  <c r="C5" i="27" l="1"/>
  <c r="C10" i="27" s="1"/>
  <c r="I88" i="24"/>
  <c r="E5" i="30" s="1"/>
  <c r="E6" i="30"/>
  <c r="I7" i="24"/>
  <c r="I41" i="24"/>
  <c r="I10" i="28" s="1"/>
  <c r="N10" i="28" s="1"/>
  <c r="K41" i="24"/>
  <c r="I75" i="24"/>
  <c r="E5" i="29" s="1"/>
  <c r="I181" i="24"/>
  <c r="C10" i="26" s="1"/>
  <c r="N4" i="24" l="1"/>
  <c r="N9" i="24" s="1"/>
  <c r="I8" i="26"/>
  <c r="K4" i="24"/>
  <c r="C8" i="26"/>
  <c r="M4" i="24"/>
  <c r="G8" i="26"/>
  <c r="I180" i="24"/>
  <c r="K6" i="24"/>
  <c r="O6" i="24" s="1"/>
  <c r="I278" i="24"/>
  <c r="F9" i="27" l="1"/>
  <c r="F10" i="27" s="1"/>
  <c r="K8" i="24"/>
  <c r="K9" i="24" s="1"/>
  <c r="C12" i="26"/>
  <c r="I325" i="24"/>
  <c r="I324" i="24" l="1"/>
  <c r="M23" i="28"/>
  <c r="H23" i="28"/>
  <c r="J12" i="26"/>
  <c r="J11" i="26"/>
  <c r="I274" i="24"/>
  <c r="I260" i="24" s="1"/>
  <c r="I223" i="24" s="1"/>
  <c r="M7" i="24" l="1"/>
  <c r="E8" i="29"/>
  <c r="E10" i="29" s="1"/>
  <c r="H22" i="28"/>
  <c r="B22" i="28" s="1"/>
  <c r="B4" i="28" s="1"/>
  <c r="B23" i="28"/>
  <c r="I292" i="24"/>
  <c r="M22" i="28"/>
  <c r="G11" i="26"/>
  <c r="K11" i="26" s="1"/>
  <c r="M4" i="28" l="1"/>
  <c r="N22" i="28"/>
  <c r="E12" i="26"/>
  <c r="K12" i="26" s="1"/>
  <c r="L8" i="24"/>
  <c r="O8" i="24" s="1"/>
  <c r="M9" i="24"/>
  <c r="O7" i="24"/>
  <c r="J10" i="26"/>
  <c r="J9" i="26" l="1"/>
  <c r="K10" i="26" l="1"/>
  <c r="J8" i="26" l="1"/>
  <c r="J14" i="26" s="1"/>
  <c r="I62" i="24"/>
  <c r="I31" i="24" l="1"/>
  <c r="I6" i="24" s="1"/>
  <c r="I14" i="28"/>
  <c r="K9" i="26"/>
  <c r="H14" i="26"/>
  <c r="F14" i="26"/>
  <c r="I4" i="28" l="1"/>
  <c r="N4" i="28" s="1"/>
  <c r="N14" i="28"/>
  <c r="E8" i="26"/>
  <c r="K8" i="26" s="1"/>
  <c r="N14" i="26" s="1"/>
  <c r="L4" i="24"/>
  <c r="O4" i="24" s="1"/>
  <c r="C14" i="26"/>
  <c r="K13" i="26"/>
  <c r="I14" i="26"/>
  <c r="E14" i="26" l="1"/>
  <c r="L9" i="24"/>
  <c r="O9" i="24" s="1"/>
  <c r="C24" i="6"/>
  <c r="C23" i="6"/>
  <c r="C17" i="6"/>
  <c r="C13" i="6"/>
  <c r="D12" i="6"/>
  <c r="C11" i="6"/>
  <c r="C9" i="6" s="1"/>
  <c r="G7" i="6"/>
  <c r="F7" i="6"/>
  <c r="E7" i="6"/>
  <c r="D7" i="6"/>
  <c r="G6" i="6"/>
  <c r="F6" i="6"/>
  <c r="E6" i="6"/>
  <c r="D6" i="6"/>
  <c r="D5" i="6" s="1"/>
  <c r="G5" i="6"/>
  <c r="F5" i="6"/>
  <c r="E5" i="6"/>
  <c r="C5" i="6"/>
  <c r="I50" i="5"/>
  <c r="G24" i="6" s="1"/>
  <c r="H50" i="5"/>
  <c r="F24" i="6" s="1"/>
  <c r="G50" i="5"/>
  <c r="E24" i="6" s="1"/>
  <c r="F50" i="5"/>
  <c r="D24" i="6" s="1"/>
  <c r="I43" i="5"/>
  <c r="G23" i="6" s="1"/>
  <c r="H43" i="5"/>
  <c r="F23" i="6" s="1"/>
  <c r="G43" i="5"/>
  <c r="E23" i="6" s="1"/>
  <c r="F43" i="5"/>
  <c r="D23" i="6" s="1"/>
  <c r="I31" i="5"/>
  <c r="H31" i="5"/>
  <c r="G31" i="5"/>
  <c r="F31" i="5"/>
  <c r="I27" i="5"/>
  <c r="H27" i="5"/>
  <c r="G27" i="5"/>
  <c r="F27" i="5"/>
  <c r="I22" i="5"/>
  <c r="H22" i="5"/>
  <c r="G22" i="5"/>
  <c r="F22" i="5"/>
  <c r="F37" i="5" s="1"/>
  <c r="D22" i="6" s="1"/>
  <c r="I87" i="4"/>
  <c r="G19" i="6" s="1"/>
  <c r="H87" i="4"/>
  <c r="F19" i="6" s="1"/>
  <c r="G87" i="4"/>
  <c r="E19" i="6" s="1"/>
  <c r="F87" i="4"/>
  <c r="D19" i="6" s="1"/>
  <c r="I39" i="4"/>
  <c r="H39" i="4"/>
  <c r="G39" i="4"/>
  <c r="F39" i="4"/>
  <c r="I36" i="4"/>
  <c r="H36" i="4"/>
  <c r="G36" i="4"/>
  <c r="F36" i="4"/>
  <c r="I33" i="4"/>
  <c r="H33" i="4"/>
  <c r="G33" i="4"/>
  <c r="F33" i="4"/>
  <c r="I27" i="4"/>
  <c r="I54" i="4" s="1"/>
  <c r="G18" i="6" s="1"/>
  <c r="H27" i="4"/>
  <c r="H54" i="4" s="1"/>
  <c r="F18" i="6" s="1"/>
  <c r="G27" i="4"/>
  <c r="G54" i="4" s="1"/>
  <c r="E18" i="6" s="1"/>
  <c r="E17" i="6" s="1"/>
  <c r="F27" i="4"/>
  <c r="F367" i="3"/>
  <c r="D15" i="6" s="1"/>
  <c r="A354" i="3"/>
  <c r="A355" i="3" s="1"/>
  <c r="A356" i="3" s="1"/>
  <c r="A357" i="3" s="1"/>
  <c r="A358" i="3" s="1"/>
  <c r="A359" i="3" s="1"/>
  <c r="A360" i="3" s="1"/>
  <c r="A361" i="3" s="1"/>
  <c r="A365" i="3" s="1"/>
  <c r="A366" i="3" s="1"/>
  <c r="A322" i="3"/>
  <c r="A323" i="3" s="1"/>
  <c r="A324" i="3" s="1"/>
  <c r="A328" i="3" s="1"/>
  <c r="A329" i="3" s="1"/>
  <c r="A330" i="3" s="1"/>
  <c r="A331" i="3" s="1"/>
  <c r="A332" i="3" s="1"/>
  <c r="A333" i="3" s="1"/>
  <c r="A337" i="3" s="1"/>
  <c r="A338" i="3" s="1"/>
  <c r="G69" i="3"/>
  <c r="H69" i="3" s="1"/>
  <c r="I69" i="3" s="1"/>
  <c r="G68" i="3"/>
  <c r="H68" i="3" s="1"/>
  <c r="I68" i="3" s="1"/>
  <c r="G67" i="3"/>
  <c r="H67" i="3" s="1"/>
  <c r="I67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7" i="3" s="1"/>
  <c r="A68" i="3" s="1"/>
  <c r="A69" i="3" s="1"/>
  <c r="A70" i="3" s="1"/>
  <c r="A71" i="3" s="1"/>
  <c r="A72" i="3" s="1"/>
  <c r="A73" i="3" s="1"/>
  <c r="A77" i="3" s="1"/>
  <c r="A78" i="3" s="1"/>
  <c r="A79" i="3" s="1"/>
  <c r="A80" i="3" s="1"/>
  <c r="A81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20" i="3" s="1"/>
  <c r="A121" i="3" s="1"/>
  <c r="A122" i="3" s="1"/>
  <c r="A123" i="3" s="1"/>
  <c r="A124" i="3" s="1"/>
  <c r="A125" i="3" s="1"/>
  <c r="A129" i="3" s="1"/>
  <c r="A130" i="3" s="1"/>
  <c r="A131" i="3" s="1"/>
  <c r="A132" i="3" s="1"/>
  <c r="A133" i="3" s="1"/>
  <c r="A134" i="3" s="1"/>
  <c r="A135" i="3" s="1"/>
  <c r="A136" i="3" s="1"/>
  <c r="A140" i="3" s="1"/>
  <c r="A141" i="3" s="1"/>
  <c r="A142" i="3" s="1"/>
  <c r="A143" i="3" s="1"/>
  <c r="A144" i="3" s="1"/>
  <c r="A145" i="3" s="1"/>
  <c r="A146" i="3" s="1"/>
  <c r="A150" i="3" s="1"/>
  <c r="A151" i="3" s="1"/>
  <c r="A152" i="3" s="1"/>
  <c r="A153" i="3" s="1"/>
  <c r="A154" i="3" s="1"/>
  <c r="A155" i="3" s="1"/>
  <c r="A156" i="3" s="1"/>
  <c r="A160" i="3" s="1"/>
  <c r="A161" i="3" s="1"/>
  <c r="A162" i="3" s="1"/>
  <c r="A163" i="3" s="1"/>
  <c r="A164" i="3" s="1"/>
  <c r="A165" i="3" s="1"/>
  <c r="A166" i="3" s="1"/>
  <c r="A167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4" i="3" s="1"/>
  <c r="A185" i="3" s="1"/>
  <c r="A186" i="3" s="1"/>
  <c r="A187" i="3" s="1"/>
  <c r="A188" i="3" s="1"/>
  <c r="A189" i="3" s="1"/>
  <c r="A190" i="3" s="1"/>
  <c r="A191" i="3" s="1"/>
  <c r="A192" i="3" s="1"/>
  <c r="A196" i="3" s="1"/>
  <c r="A197" i="3" s="1"/>
  <c r="A198" i="3" s="1"/>
  <c r="A199" i="3" s="1"/>
  <c r="A200" i="3" s="1"/>
  <c r="A201" i="3" s="1"/>
  <c r="A202" i="3" s="1"/>
  <c r="A203" i="3" s="1"/>
  <c r="A204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3" i="3" s="1"/>
  <c r="A244" i="3" s="1"/>
  <c r="A245" i="3" s="1"/>
  <c r="A246" i="3" s="1"/>
  <c r="A247" i="3" s="1"/>
  <c r="A251" i="3" s="1"/>
  <c r="A252" i="3" s="1"/>
  <c r="A253" i="3" s="1"/>
  <c r="A254" i="3" s="1"/>
  <c r="A255" i="3" s="1"/>
  <c r="A259" i="3" s="1"/>
  <c r="A260" i="3" s="1"/>
  <c r="A261" i="3" s="1"/>
  <c r="A262" i="3" s="1"/>
  <c r="A263" i="3" s="1"/>
  <c r="A264" i="3" s="1"/>
  <c r="A268" i="3" s="1"/>
  <c r="A269" i="3" s="1"/>
  <c r="A270" i="3" s="1"/>
  <c r="A271" i="3" s="1"/>
  <c r="A272" i="3" s="1"/>
  <c r="A273" i="3" s="1"/>
  <c r="A277" i="3" s="1"/>
  <c r="A278" i="3" s="1"/>
  <c r="A279" i="3" s="1"/>
  <c r="A280" i="3" s="1"/>
  <c r="A281" i="3" s="1"/>
  <c r="A285" i="3" s="1"/>
  <c r="A286" i="3" s="1"/>
  <c r="A287" i="3" s="1"/>
  <c r="A288" i="3" s="1"/>
  <c r="A289" i="3" s="1"/>
  <c r="A293" i="3" s="1"/>
  <c r="A294" i="3" s="1"/>
  <c r="A295" i="3" s="1"/>
  <c r="A296" i="3" s="1"/>
  <c r="A297" i="3" s="1"/>
  <c r="A301" i="3" s="1"/>
  <c r="A302" i="3" s="1"/>
  <c r="A303" i="3" s="1"/>
  <c r="A304" i="3" s="1"/>
  <c r="A305" i="3" s="1"/>
  <c r="A309" i="3" s="1"/>
  <c r="A310" i="3" s="1"/>
  <c r="A311" i="3" s="1"/>
  <c r="A312" i="3" s="1"/>
  <c r="A313" i="3" s="1"/>
  <c r="A314" i="3" s="1"/>
  <c r="A318" i="3" s="1"/>
  <c r="A319" i="3" s="1"/>
  <c r="A320" i="3" s="1"/>
  <c r="G40" i="3"/>
  <c r="H40" i="3" s="1"/>
  <c r="I40" i="3" s="1"/>
  <c r="G39" i="3"/>
  <c r="H39" i="3" s="1"/>
  <c r="I39" i="3" s="1"/>
  <c r="G38" i="3"/>
  <c r="I15" i="3"/>
  <c r="I36" i="3" s="1"/>
  <c r="G14" i="6" s="1"/>
  <c r="H15" i="3"/>
  <c r="H36" i="3" s="1"/>
  <c r="F14" i="6" s="1"/>
  <c r="G15" i="3"/>
  <c r="G36" i="3" s="1"/>
  <c r="E14" i="6" s="1"/>
  <c r="F15" i="3"/>
  <c r="F36" i="3" s="1"/>
  <c r="D14" i="6" s="1"/>
  <c r="I56" i="2"/>
  <c r="G12" i="6" s="1"/>
  <c r="H56" i="2"/>
  <c r="F12" i="6" s="1"/>
  <c r="G56" i="2"/>
  <c r="E12" i="6" s="1"/>
  <c r="I49" i="2"/>
  <c r="G11" i="6" s="1"/>
  <c r="H49" i="2"/>
  <c r="F11" i="6" s="1"/>
  <c r="G49" i="2"/>
  <c r="E11" i="6" s="1"/>
  <c r="F49" i="2"/>
  <c r="D11" i="6" s="1"/>
  <c r="I18" i="2"/>
  <c r="I35" i="2" s="1"/>
  <c r="G10" i="6" s="1"/>
  <c r="H18" i="2"/>
  <c r="H35" i="2" s="1"/>
  <c r="F10" i="6" s="1"/>
  <c r="G18" i="2"/>
  <c r="G35" i="2" s="1"/>
  <c r="E10" i="6" s="1"/>
  <c r="F18" i="2"/>
  <c r="F35" i="2" s="1"/>
  <c r="D10" i="6" s="1"/>
  <c r="G37" i="5" l="1"/>
  <c r="E22" i="6" s="1"/>
  <c r="E21" i="6" s="1"/>
  <c r="D13" i="6"/>
  <c r="H37" i="5"/>
  <c r="F22" i="6" s="1"/>
  <c r="F21" i="6" s="1"/>
  <c r="I37" i="5"/>
  <c r="G22" i="6" s="1"/>
  <c r="G21" i="6" s="1"/>
  <c r="F54" i="4"/>
  <c r="D18" i="6" s="1"/>
  <c r="D17" i="6" s="1"/>
  <c r="G9" i="6"/>
  <c r="F17" i="6"/>
  <c r="C21" i="6"/>
  <c r="C25" i="6" s="1"/>
  <c r="E9" i="6"/>
  <c r="D9" i="6"/>
  <c r="F9" i="6"/>
  <c r="G17" i="6"/>
  <c r="D21" i="6"/>
  <c r="H38" i="3"/>
  <c r="G367" i="3"/>
  <c r="E15" i="6" s="1"/>
  <c r="E13" i="6" s="1"/>
  <c r="E25" i="6" l="1"/>
  <c r="D25" i="6"/>
  <c r="H367" i="3"/>
  <c r="F15" i="6" s="1"/>
  <c r="F13" i="6" s="1"/>
  <c r="F25" i="6" s="1"/>
  <c r="I38" i="3"/>
  <c r="I367" i="3" s="1"/>
  <c r="G15" i="6" s="1"/>
  <c r="G13" i="6" s="1"/>
  <c r="G25" i="6" s="1"/>
  <c r="G14" i="26" l="1"/>
  <c r="K14" i="26"/>
  <c r="I277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J286" authorId="0" shapeId="0" xr:uid="{B8A9E719-64DB-4654-ACC5-D0EB32BA23FC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รอตัด 1 โครง</t>
        </r>
      </text>
    </comment>
  </commentList>
</comments>
</file>

<file path=xl/sharedStrings.xml><?xml version="1.0" encoding="utf-8"?>
<sst xmlns="http://schemas.openxmlformats.org/spreadsheetml/2006/main" count="2469" uniqueCount="1207">
  <si>
    <t>แบบ จ. ๑</t>
  </si>
  <si>
    <t>ค่าเป้าหมาย</t>
  </si>
  <si>
    <t>กลยุทธ์</t>
  </si>
  <si>
    <t>บัญชีรายการชุดโครงการ</t>
  </si>
  <si>
    <t>งบประมาณดำเนินการ</t>
  </si>
  <si>
    <t xml:space="preserve"> </t>
  </si>
  <si>
    <t>เป้าประสงค์ เชิงยุทธศาสตร์(3)</t>
  </si>
  <si>
    <t>กลยุทธ์(7)</t>
  </si>
  <si>
    <t>ตัวชี้วัด(4)</t>
  </si>
  <si>
    <t>โครงการ(8)</t>
  </si>
  <si>
    <t>แหล่ง งปม.(9)</t>
  </si>
  <si>
    <t>ผลผลิต(10)</t>
  </si>
  <si>
    <t>หน่วยดำเนินการ(12)</t>
  </si>
  <si>
    <t>พ.ศ.2557</t>
  </si>
  <si>
    <t>พ.ศ.2558</t>
  </si>
  <si>
    <t>พ.ศ.2559</t>
  </si>
  <si>
    <t>พ.ศ.2560</t>
  </si>
  <si>
    <t>โครงการชลประทานราชบุรี</t>
  </si>
  <si>
    <t>ประมงจังหวัดราชบุรี</t>
  </si>
  <si>
    <t>เกษตรจังหวัดราชบุรี</t>
  </si>
  <si>
    <t>โครงการพัฒนาโครงสร้างพื้นฐานเพื่อการท่องเที่ยว</t>
  </si>
  <si>
    <t xml:space="preserve">    เกษตรเพื่ออาหารกลางวันในโรงเรียนตำรวจตระเวนชายแดน ตามพระราชดำริ</t>
  </si>
  <si>
    <t xml:space="preserve">   สนับสนุนการดำเนินงานตามแนวพระราชดำริ(ทอผ้า)</t>
  </si>
  <si>
    <t xml:space="preserve">  ร่วมคิดร่วมใจป้องกันภัยสังคม</t>
  </si>
  <si>
    <t xml:space="preserve">  ร่วมคิดร่วมใจป้องกันภัยให้สังคม</t>
  </si>
  <si>
    <t xml:space="preserve">    การศึกษาเพื่อต่อต้านการใช้ยาเสพติดในเด็กนักเรียน ( D.A.R.E.)  </t>
  </si>
  <si>
    <t xml:space="preserve">อ.จอมบึง(สภ.จอมบึง) </t>
  </si>
  <si>
    <t>อ.โพธาราม(สภ.โพธาราม)</t>
  </si>
  <si>
    <t xml:space="preserve">อ.ดำเนินสะดวก(สภ.) </t>
  </si>
  <si>
    <t>อ.ดำเนินสะดวก(สภ.ดำเนิน)</t>
  </si>
  <si>
    <t xml:space="preserve">     ส่งเสริมการมีส่วนร่วมของประชาชนในกิจการตำรวจโดยใช้หลักการชุมชนเข้มแข็ง</t>
  </si>
  <si>
    <t>สำนักงานทรัพยากรน้ำภาค 7</t>
  </si>
  <si>
    <t>ฉก.ทัพพระยาเสือ</t>
  </si>
  <si>
    <t xml:space="preserve"> สนับสนุนโครงการฟาร์มตัวอย่าง</t>
  </si>
  <si>
    <t xml:space="preserve">  สนับสนุนโครงการศูนย์เรียนรู้ด้านการประมงบ้านหนองตาดั้งเพื่อพัฒนาเป็น แหล่งผลิตอาหาร(Food Bank )ตามแนวพระราชดำริ</t>
  </si>
  <si>
    <t>เพิ่มผลผลิตสัตว์น้ำในแหล่งน้ำแม่น้ำแม่กลอง</t>
  </si>
  <si>
    <t>วัฒนธรรมจังหวัดราชบุรี</t>
  </si>
  <si>
    <t>สาธารณสุขจังหวัดราชบุรี</t>
  </si>
  <si>
    <t>20.ชุดโครงการเพิ่มประสิทธิภาพการจัดบริการเพื่อการเข้าถึงบริการทันตกรรมฯ</t>
  </si>
  <si>
    <t>สำนักงานทางหลวงชนบทจังหวัดราชบุรี</t>
  </si>
  <si>
    <t>-</t>
  </si>
  <si>
    <t>1,2</t>
  </si>
  <si>
    <t>โครงการประเมินประสิทธิผลแผนยุทธศาสตร์การพัฒนาสาธารณสุข จ.ราชบุรี</t>
  </si>
  <si>
    <t>ชุดโครงการพัฒนาระบบเทคโนโลยีสารสนเทศด้านสุขภาพ</t>
  </si>
  <si>
    <t xml:space="preserve">โครงการ กำกับ ติดตาม และพัฒนายุทธศาสตร์สาธารณสุข จังหวัดราชบุรี ปีงบประมาณ 2555  </t>
  </si>
  <si>
    <t>โครงการพัฒนาเครือข่ายบริการสาธารณสุข</t>
  </si>
  <si>
    <t>โครงการประชาชนจังหวัดราชบุรี มีหลักประกันสุขภาพถ้วนหน้า</t>
  </si>
  <si>
    <t>โครงการพัฒนาประสิทธิภาพการบริการจัดการระบบหลักประกันสุขภาพถ้วนหน้า</t>
  </si>
  <si>
    <t>โครงการอำเภอป้องกันควบคุมโรคเข้มแข็งแบบยั่งยืน จ.ราชบุรี</t>
  </si>
  <si>
    <t>โครงการพัฒนาระบบระบาดวิทยามืออาชีพ</t>
  </si>
  <si>
    <t>โครงการตอบโต้ภาวะฉุกเฉินด้านสาธารณสุข</t>
  </si>
  <si>
    <t>โครงการองค์กรน่าอยู่ ชูสุขภาพปลอดภัย จ.ราชบุรี</t>
  </si>
  <si>
    <t>โครงการแผนงานด้านควบคุมป้องกันโรคไม่ติดต่อ</t>
  </si>
  <si>
    <t>โครงการด้านส่งเสริมสุขภาพ</t>
  </si>
  <si>
    <t>โครงการแผนงานภาคประชาชนและภาคีเครือข่าย</t>
  </si>
  <si>
    <t>โครงการพัฒนาศักยภาพและทักษะของบุคลากรเพื่อเพิ่มประสิทธิภาพในการปฏิบัติงาน</t>
  </si>
  <si>
    <t>โครงการพัฒนาระบบและกลไกการบริหารจัดการทรัพยากรบุคคล</t>
  </si>
  <si>
    <t xml:space="preserve">โครงการสนับสนุนการพัฒนาหน่วยงานสาธารณสุขให้มีคุณภาพตามเกณฑ์มาตรฐาน  </t>
  </si>
  <si>
    <t>โครงการแผนงานด้านพัฒนาภาคีเครือข่ายคุ้มครองผู้บริโภค</t>
  </si>
  <si>
    <t>โครงการแผนงานคุ้มครองผู้บริโภคด้านผลิตภัณฑ์สุขภาพและบริการ</t>
  </si>
  <si>
    <t>โครงการแผนงานส่งเสริมการแพทย์แผนไทยและการแพทย์ทางเลือก</t>
  </si>
  <si>
    <t>โครงการพัฒนาคุณภาพข้อมูลฯ</t>
  </si>
  <si>
    <t>โครงการพัฒนาการดำเนินงานเครือข่ายด้านทันตสาธารณสุข จ.ราชบุรี</t>
  </si>
  <si>
    <t>โครงการรณรงค์สร้างกระแสและพัฒนาสื่อการดูแลทันตสุขภาพ</t>
  </si>
  <si>
    <t>โครงการพัฒนาวิชาการทันตสาธารณสุข</t>
  </si>
  <si>
    <t>โครงการพัฒนาเครือข่ายทันตบุคลากรเพื่อการดำเนินงานแบบมีส่วนร่วม</t>
  </si>
  <si>
    <t>โครงการพัฒนาศักยภาพงานบริหารทั่วไป</t>
  </si>
  <si>
    <t xml:space="preserve"> โครงการก่อสร้าง/ปรับปรุงถนนลาดยาง     สาย รบ.4004 แยกทางหลวงหมายเลข 3209 (กม.ที่ 63+500) - บ้านไร่โคก (ตอนราชบุรี)</t>
  </si>
  <si>
    <t>โครงการก่อสร้าง/ปรับปรุงถนนลาดยาง     สาย รบ.5112 แยกทางหลวงชนบท รบ.4017 -  บ.หนองนกกระเรียน</t>
  </si>
  <si>
    <t>โครงการก่อสร้าง/ปรับปรุงถนนลาดยาง     สาย รบ.1070 แยกทางหลวงหมายเลข 4          (กม.ที่ 79+900) - บ้านดอนสะแก</t>
  </si>
  <si>
    <t>โครงการก่อสร้าง/ปรับปรุงถนนลาดยาง   สาย รบ.4017 แยกทางหลวงหมายเลข 3208 (กม.ที่ 0+395) - บ.หนองพันจันทร์</t>
  </si>
  <si>
    <t>โครงการก่อสร้าง/ปรับปรุงถนนลาดยาง   สาย รบ.4078 แยกทางหลวงหมายเลข 3206 (กม.ที่ 31+800) - บ.ลานคา</t>
  </si>
  <si>
    <t xml:space="preserve"> โครงการก่อสร้าง/ปรับปรุงถนนลาดยาง   สาย รบ.4124 แยกทางหลวงหมายเลข 3339 (กม.ที่ 2+660) - บ้านโรงหีบ</t>
  </si>
  <si>
    <t>โครงการก่อสร้าง/ปรับปรุงถนนลาดยาง/คอนกรีต สาย รบ.4053 แยกทางหลวงหมายเลข 3361 (กม.ที่ 11+700) - บ.วังปลา</t>
  </si>
  <si>
    <t xml:space="preserve"> 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</si>
  <si>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3087 - บ.บ่อหวี</t>
  </si>
  <si>
    <t xml:space="preserve"> โครงการก่อสร้าง/ปรับปรุงถนนลาดยาง/คอนกรีต สาย สาย รบ.5052 แยกทางหลวงชนบท รบ. 4011 - บ.หนองปากดง</t>
  </si>
  <si>
    <t>โครงการก่อสร้าง/ปรับปรุงถนนลาดยาง สาย รบ.5100 แยกทางหลวงชนบท รบ.4019 -   ช่องตะโกปิดทอง</t>
  </si>
  <si>
    <t>โครงการก่อสร้าง/ปรับปรุงถนนลาดยาง      สาย รบ.4052 แยกทางหลวงหมายเลข 3361 - บ้านด่านทับตะโกใน</t>
  </si>
  <si>
    <t>โครงการก่อสร้าง/ปรับปรุงถนนลาดยาง     สาย รบ.3120 แยกทางหลวงหมายเลข 325 (กม.ที่ 13+300) - บ้านบัวงาม</t>
  </si>
  <si>
    <t>โครงการก่อสร้างถนนลาดยาง สาย รบ.5079 แยกทางหลวงชนบท รบ. 4041 (กม.ที่ 2+095) - น้ำตกซับเตย</t>
  </si>
  <si>
    <t>โครงการปรับปรุงถนนลาดยาง สาย รบ.4001 แยกทางหลวงหมายเลข 3206 (กม.ที่ 10+815) - บ.หนองโก</t>
  </si>
  <si>
    <t>โครงการปรับปรุงถนนลาดยาง สาย รบ.4002 แยกทางหลวงหมายเลข 3208 (กม.ที่ 13+000) - บ.ทุ่งหลวง</t>
  </si>
  <si>
    <t>โครงการปรับปรุงถนนลาดยาง สาย รบ.1004 แยกทางหลวงหมายเลข 4 (กม.ที่ 97+775) -   บ.ไร่ชาวเหนือ</t>
  </si>
  <si>
    <t>โครงการปรับปรุงถนนลาดยาง สาย รบ.3003แยกทางหลวงหมายเลข 325 (กม.ที่ 25+500) - บ.พิกุลทอง</t>
  </si>
  <si>
    <t>โครงการปรับปรุงถนนลาดยาง สาย รบ.4008 แยกทางหลวงหมายเลข 3088 (กม.ที่ 7+200) - บ.ปากท่อ</t>
  </si>
  <si>
    <t>โครงการปรับปรุงถนนลาดยาง/คอนกรีต สาย รบ.3012 แยกทางหลวงหมายเลข 323 (กม.ที่ 8+000) - บ.ห้วยกระบอก</t>
  </si>
  <si>
    <t xml:space="preserve"> โครงการปรับปรุงถนนลาดยาง              สาย รบ.1028 แยกทางหลวงหมายเลข 4    (กม.ที่ 125+100) - บ.หนองลังกา</t>
  </si>
  <si>
    <t>โครงการปรับปรุงถนนลาดยาง/คอนกรีต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</si>
  <si>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325 - บ.ดอนสาลี</t>
  </si>
  <si>
    <t>โครงการปรับปรุงถนนลาดยาง สาย รบ.5048 แยกทางหลวงชนบท สค.4010 - บ.ดอนไผ่</t>
  </si>
  <si>
    <t>โครงการปรับปรุงถนนลาดยาง              สาย รบ.5051 แยกทางหลวงชนบท รบ.4061 (กม.ที่ 0+985) - บ้านชายน้ำ</t>
  </si>
  <si>
    <t>โครงการปรับปรุงถนนลาดยาง              สาย รบ.4114 แยกทางหลวงหมายเลข 3357 (กม.ที่ 6+400) - บ.หนองกวางใหม่</t>
  </si>
  <si>
    <t>โครงการปรับปรุงถนนลาดยาง              สาย รบ.4016 แยกทางหลวงหมายเลข 3208 (กม.ที่ 19+265) - บ.รางม่วง</t>
  </si>
  <si>
    <t>โครงการปรับปรุงถนนลาดยาง              สาย รบ.4025 แยกทางหลวงหมายเลข 3087 (กม.ที่ 15+700) - บ.ด่านทับตะโก</t>
  </si>
  <si>
    <t>โครงการปรับปรุงถนนลาดยาง/คอนกรีต สาย รบ.4026 แยกทางหลวงหมายเลข 3087 (กม.ที่ 26+650) - บ.เนินสูง</t>
  </si>
  <si>
    <t>โครงการปรับปรุงถนนลาดยาง สาย รบ.4068 แยกทางหลวงหมายเลข 3087 (กม.ที่ 34+200) - น้ำตกเก้าโจน</t>
  </si>
  <si>
    <t>โครงการปรับปรุงถนนลาดยาง สาย รบ.4034 แยกทางหลวงหมายเลข 3273 (กม.ที่ 3+100) - บ้านโคกสูง</t>
  </si>
  <si>
    <t>โครงการปรุบปรุงถนนลาดยาง สาย รบ.5125 แยกทางหลวงชนบท รบ.3043 - บ้านกุ่ม</t>
  </si>
  <si>
    <t>โครงการปรับปรุงถนนลาดยาง สาย รบ.1102 แยกทางหลวงหมายเลข 4     (กม.ทื่ 116+850) - บ. เขาหลักไก่</t>
  </si>
  <si>
    <t>โครงการปรับปรุงถนนลาดยาง สาย รบ.5129 สายบ้านสนามชัย - แช่ไห   และวัดนักบุญอันตน</t>
  </si>
  <si>
    <t>โครงการปรับปรุงถนนลาดยาง สาย รบ.1121 แยกทางหลวงหมายเลข 4 (เดิม) บ้านซ่อง</t>
  </si>
  <si>
    <t>โครงการปรับปรุงถนนลาดยาง สาย รบ.1065 แยกทางหลวงหมายเลข 4 - บ้านไผ่แบ้</t>
  </si>
  <si>
    <t>โครงการปรับปรุงถนนลาดยาง สาย รบ.4074 แยกถนนเลี่ยงเมืองราชบุรี - บ้านท่าช้าง    ตำบลดอนตะโก อำเภอเมือง จังหวัดราชบุรี</t>
  </si>
  <si>
    <t>โครงการปรับปรุงถนนคอนกรีต             สาย รบ.1010 แยกทางหลวงหมายเลข 4 -  แยกทางหลวงหมายเลข 4</t>
  </si>
  <si>
    <t>โครงการปรับปรุงถนนลาดยาง   สาย รบ.4013 แยกทางหลวงหมายเลข 3206 (กม.ที่ 3+100) - บ.ทุ่งหลวง</t>
  </si>
  <si>
    <t>โครงการปรับปรุงถนนลาดยาง    สาย รบ.4015 แยกทางหลวงหมายเลข 3236 (กม.ที่ 3+400) - บ.ตากแดด</t>
  </si>
  <si>
    <t>โครงการปรับปรุงถนนลาดยาง     สาย รบ.3018 แยกทางหลวงหมายเลข 325 (กม.ที่ 3+000) - บ.ดอนใหญ่</t>
  </si>
  <si>
    <t>โครงการปรับปรุงถนนลาดยาง    สาย รบ.4022 แยกทางหลวงหมายเลข 3293 (กม.ที่ 7+950) - บ.หนองใยบัว</t>
  </si>
  <si>
    <t>โครงการปรับปรุงถนนลาดยาง   สาย รบ.4024 แยกทางหลวงหมายเลข 3089 (กม.ที่ 23+700) - บ้านหนองมะค่า</t>
  </si>
  <si>
    <t>โครงการปรับปรุงถนนลาดยาง   สาย รบ.4037 แยกทางหลวงหมายเลข 3336 (กม.ที่ 2+700) - บ.รางนายร้อย</t>
  </si>
  <si>
    <t>โครงการปรับปรุงถนนลาดยาง สาย รบ.4042 แยกทางหลวงหมายเลข 3089 (กม.ที่ 11+100) - บ้านเกาะตาพุด</t>
  </si>
  <si>
    <t>โครงการปรับปรุงถนนลาดยาง   สาย รบ.4044 แยกทางหลวงหมายเลข 3273 (กม.ที่ 14+000) - บ้านหนองขาม</t>
  </si>
  <si>
    <t>โครงการปรับปรุงถนนลาดยาง   สาย รบ.4076 แยกทางหลวงหมายเลข 3089 - บ.เขาปิ่นทอง</t>
  </si>
  <si>
    <t>โครงการปรับปรุงถนนลาดยาง    สาย รบ.5103 แยกทางหลวงชนบท รบ.4002 (กม.ที่ 4+630) - บ.หนองโก</t>
  </si>
  <si>
    <t>โครงการปรับปรุงถนนลาดยาง   สาย รบ.1122 แยกทางหลวงหมายเลข 4    (กม.ที่ 84+800) - บ้านหนองสลิด</t>
  </si>
  <si>
    <t>โครงการปรับปรุงถนนลาดยาง  สาย รบ.4123 แยกทางหลวงหมายเลข 3080 (กม.ที่ 1+120) - บ้านเจ็ดเสมียน</t>
  </si>
  <si>
    <t>โครงการปรับปรุงถนนลาดยาง สาย รบ.4010 แยกทางหลวงหมายเลข 3093   (กม.ที่ 25+000) - บ้านโคกวัด (ตอนราชบุรี)</t>
  </si>
  <si>
    <t>โครงการปรับปรุงถนนลาดยาง   สาย รบ.4011 แยกทางหลวงหมายเลข 3087 (กม.ที่ 29+056) - บ.สี่แยกหนองไผ่</t>
  </si>
  <si>
    <t>โครงการปรับปรุงถนนลาดยาง   สาย รบ.4019 แยกทางหลวงหมายเลข 3087 (กม.ที่ 43+800) - บ.พัฒนา</t>
  </si>
  <si>
    <t>โครงการปรับปรุงถนนลาดยาง   สาย รบ.4020 แยกทางหลวงหมายเลข 3087 (กม.ที่ 30+500) - บ.ตะโกล่าง</t>
  </si>
  <si>
    <t>โครงการปรับปรุงถนนลาดยาง สาย รบ.4021 แยกทางหลวงหมายเลข 3087 (กม.ที่ 27+800) - บ.หนองหม้อข้าว</t>
  </si>
  <si>
    <t>โครงการปรับปรุงถนนลาดยาง  สาย รบ.4027 แยกทางหลวงหมายเลข 3087 (กม.ที่ 9+225) - บ.เบิกไพร</t>
  </si>
  <si>
    <t>โครงการปรับปรุงถนนลาดยาง สาย รบ.4029 แยกทางหลวงหมายเลข 3087 (กม.ที่ 24+900) - บ.เขาแดง</t>
  </si>
  <si>
    <t>โครงการปรับปรุงถนนลาดยาง   สาย รบ.4030 แยกทางหลวงหมายเลข 3087 (กม.ที่ 1+400) - บ.หนองครึม</t>
  </si>
  <si>
    <t>โครงการปรับปรุงถนนลาดยาง  สาย รบ.4036 แยกทางหลวงหมายเลข 3087 (กม.ที่ 20+235) - บ.ระฆังทอง</t>
  </si>
  <si>
    <t>โครงการปรับปรุงถนนลาดยาง  สาย รบ.4041 แยกทางหลวงหมายเลข 3313  - บ.เขาลูกช้าง</t>
  </si>
  <si>
    <t>โครงการปรับปรุงถนนลาดยาง    สาย รบ.4066 แยกทางหลวงหมายเลข 3313 (กม.ที่ 9+100) - บ.หนองหิน</t>
  </si>
  <si>
    <t>83. โครงการปรับปรุงถนนลาดยาง  สาย รบ.5116 แยกทางหลวงชนบท สส.4013 (กม.ที่ 25+650) - บ.คุ้งกระถิน</t>
  </si>
  <si>
    <t>โครงการปรับปรุงถนนลาดยาง สาย รบ.5039 แยกทางหลวงชนบท รบ.4036 - บ้านเขาเสด็จ</t>
  </si>
  <si>
    <t>โครงการสร้างและพัฒนาเกษตรกรรุ่นใหม่</t>
  </si>
  <si>
    <t xml:space="preserve">โครงการพัฒนาผลิตภัณฑ์ภูมิปัญญาท้องถิ่นเชิงสร้างสรรค์สู่ของที่ระลึกชุมชน   </t>
  </si>
  <si>
    <t xml:space="preserve">ก่อสร้างเขื่อนป้องกันตลิ่งริมคลองแควอ้อม หมู่ที่ ๘ ตำบลเกาะศาลพระ อำเภอวัดเพลง </t>
  </si>
  <si>
    <t>อ.บางแพ</t>
  </si>
  <si>
    <t>ก่อสร้างถนนคอนกรีตเสริมเหล็ก  หมู่ที่ 10 (บ้านไผ่ล้อม) ต.วัดแก้ว</t>
  </si>
  <si>
    <t>ก่อสร้างถนนตามความต้องการของพื้นที่ 200 สาย</t>
  </si>
  <si>
    <t xml:space="preserve"> ก่อสร้างถนนคอนกรีตเสริมเหล็กสายดอนคา - ลำพยา ต.ดอนคา อ.บามแพ</t>
  </si>
  <si>
    <t>ท่องเที่ยวและกีฬาจังหวัดราชบุรี</t>
  </si>
  <si>
    <t>ประชาสัมพันการท่องเที่ยวเชิงรุก</t>
  </si>
  <si>
    <t>สำนักงานจังหวัดราชบุรี</t>
  </si>
  <si>
    <t xml:space="preserve">  กิจกรรมป้องกันและแก้ไขปัญหายาเสพติด</t>
  </si>
  <si>
    <t>ศพส.จ.รบ</t>
  </si>
  <si>
    <t>ตำรวจภูธรจังหวัดราชบุรี</t>
  </si>
  <si>
    <t>โครงการป้องกันและแก้ไขปัญหายาเสพติด</t>
  </si>
  <si>
    <t xml:space="preserve">โครงการป้องกัน และแก้ไขปัญหาอาชญากรรม </t>
  </si>
  <si>
    <t>สนับสนุนการดำเนินงานอันเนื่องมาจากพระราชดำริ</t>
  </si>
  <si>
    <t>สนับสนุนการปกครองในระบอบประชาธิปไตยและการมีส่วนร่วมของประชาชน</t>
  </si>
  <si>
    <t>จัดตั้งจุดตรวจแรงงานต่างด้าว ผิดกฎหมาย</t>
  </si>
  <si>
    <t>สร้างความรู้ความเข้าใจในกลุ่มผู้ประกอบการในการปฏิบัติตามกฏหมายเกี่ยวกับแรงงานต่างด้าว</t>
  </si>
  <si>
    <t>กอ.รมน.จ.รบ</t>
  </si>
  <si>
    <t xml:space="preserve">  โครงการคนไทยรักษ์แผ่นดิน</t>
  </si>
  <si>
    <t>ที่</t>
  </si>
  <si>
    <t>การเสริมสร้างความเข้าใจในพื้นที่จังหวัดราชบุรี</t>
  </si>
  <si>
    <t>กรมพัฒนาที่ 1</t>
  </si>
  <si>
    <t>กิจกรรมสร้างความปรองดอง สมานฉันทน์</t>
  </si>
  <si>
    <t>สนง.พมจ.รบ.</t>
  </si>
  <si>
    <t>โครงการอาสาสมัครดูแลผู้สูงอายุที่บ้าน (อ.ผ.ส.)</t>
  </si>
  <si>
    <t>โครงการสร้างพลังเยาวชนไทยร่วมใจพัฒนาชาติ</t>
  </si>
  <si>
    <t xml:space="preserve"> โครงการส่งเสริมศักยภาพครอบครัวระดับตำบล (คลีนิกครอบครัว)</t>
  </si>
  <si>
    <t>โครงการส่งเสริมและพัฒนาศักยภาพของครอบครัว</t>
  </si>
  <si>
    <t>โครงการสร้างคุณภาพเด็กและเยาวชน (กิจกรรมชุมชนสร้างภูมิคุ้มกันเด็กและเยาวชนให้มีคุณภาพ)</t>
  </si>
  <si>
    <t>โครงการอาสาสมัครพัฒนาสังคมและความมั่นคงของมนุษย์ (อพม.)</t>
  </si>
  <si>
    <t xml:space="preserve"> โครงการส่งเสริมเครือข่ายเพื่อการพัฒนาสตรีและครอบครัว</t>
  </si>
  <si>
    <t xml:space="preserve"> โครงการกำกับดูแล และสนับสนุนให้แรงงานได้รับความรู้ และการคุ้มครองตามกฎหมายคุ้มครองแรงงาน</t>
  </si>
  <si>
    <t xml:space="preserve"> โครงการกำกับดูแล และสนับสนุนให้แรงงานมีความปลอดภัย และสุขภาพอนามัยที่ดีในการทำงาน</t>
  </si>
  <si>
    <t>โครงการป้องกันและแก้ไขปัญหาความขัดแย้งด้านแรงงาน</t>
  </si>
  <si>
    <t>โครงการให้คำปรึกษา สนุบสนุนการจัดสวัสดิการ และกำกับให้สถานประกอบกิจการปฏิบัติตามกฎหมายเกี่ยวกับสวัสดิการแรงงาน</t>
  </si>
  <si>
    <t>โครงการสร้างความรู้ ความเข้าใจและสนับสนุนการจัดทำมาตรฐานแรงงานไทยในสถานประกอบกิจการ</t>
  </si>
  <si>
    <t>โครงการคุ้มครองและส่งเสริมแรงงานให้มีรายได้ไม่น้อยกว่า 300 บาท</t>
  </si>
  <si>
    <t>สวัสดิการและคุ้มครองแรงงานจังหวัดราชบุรี</t>
  </si>
  <si>
    <t>สนง.โยธาธิการและผังเมืองจังหวัดราชบุรี</t>
  </si>
  <si>
    <t>อ.สวนผึ้ง</t>
  </si>
  <si>
    <t xml:space="preserve">ก่อสร้างเขื่อนป้องกันตลิ่งพังริมลำห้วยภาชี ม.1 ต.ตะนาวศรี อ.สวนผึ้ง </t>
  </si>
  <si>
    <t>สำนักงานขนส่งจังหวัดราชบุรี</t>
  </si>
  <si>
    <t>โครงการสนามจราจรเยาวชนเสริมสร้างจิตสำนึกความปลอดภัย</t>
  </si>
  <si>
    <t>โครงการปลูกฝังเด็กไทยใส่ใจวินัยจราจร เนื่องในวันเด็กแห่งชาติ</t>
  </si>
  <si>
    <t xml:space="preserve">โครงการอนุรักษ์และฟื้นฟูแหล่งน้ำ
</t>
  </si>
  <si>
    <t>โครงการสนับสนุนเครือข่ายอาสาสมัครจัดเก็บข้อมูลคุณภาพน้ำ</t>
  </si>
  <si>
    <t>โครงการจัดตั้งธนาคารต้นไม้</t>
  </si>
  <si>
    <t>พัฒนาแนวกันชนการบุกรุกป่า</t>
  </si>
  <si>
    <t xml:space="preserve"> สร้างความตระหนัก ในการอนุรักษ์ และฟื้นฟู  ทรัพยากรธรรมชาติและสิ่งแวดล้อม
</t>
  </si>
  <si>
    <t>อ.วัดเพลง</t>
  </si>
  <si>
    <t>สพป.รบ.๑</t>
  </si>
  <si>
    <t>โครงการปลูกฝังคุณธรรม สำนึกความเป็น      ชาติไทยและวิถีชีวิตตามหลักปรัชญาของเศรษฐกิจพอเพียง</t>
  </si>
  <si>
    <t>โครงการการฝึกอบรมค่ายสร้างสรรค์พัฒนาคุณภาพเด็กไทย การศึกษาเพื่อความเป็นไทยและความเป็นพลเมืองตามวิถีประชาธิปไตย</t>
  </si>
  <si>
    <t>โครงการขยายโอกาสทางการศึกษาให้ทุกกลุ่มเป้าหมายอย่างทั่วถึงและเป็นธรรม</t>
  </si>
  <si>
    <t>โครงการพัฒนาคุณภาพและพัฒนาการศึกษาสำหรับคนพิการ</t>
  </si>
  <si>
    <t>โครงการก่อสร้างเขื่อนป้องกันตลิ่งริมแม่น้ำแม่กลองบริเวณบ้านวัดม่วง   ต.สร้อยฟ้า อ.โพธาราม จ.ราชบุรี</t>
  </si>
  <si>
    <t>โครงการก่อสร้างเขื่อนป้องกันตลิ่งริมแม่น้ำแม่กลองบริเวณวัดเกาะ หมู่ ๒ ต.สร้อยฟ้า อ.โพธาราม จ.ราชบุรี</t>
  </si>
  <si>
    <t>สำนักงานสถิติจังหวัดราชบุรี</t>
  </si>
  <si>
    <t>โครงการสำรวจความคิดเห็นของประชาชนเกี่ยวกับสถานการณ์การแพร่ระบาดยาเสพติด</t>
  </si>
  <si>
    <t>2</t>
  </si>
  <si>
    <t xml:space="preserve">สำนักงานสหกรณ์จังหวัดราชบุรี </t>
  </si>
  <si>
    <t>สนง.สหกรณ์จังหวัดราชบุรี</t>
  </si>
  <si>
    <t xml:space="preserve"> การจัดตั้งสหกรณ์/กลุ่มเกษตรกร</t>
  </si>
  <si>
    <t xml:space="preserve"> โครงการส่งเสริมสหกรณ์ตามโครงการอันเนื่องมาจากพระราชดำริ</t>
  </si>
  <si>
    <t xml:space="preserve">  ส่งเสริมการมีส่วนร่วมของประชาชนในกิจการตำรวจ</t>
  </si>
  <si>
    <t>ปราบปรามการบุกรุกพื้นที่ป่า</t>
  </si>
  <si>
    <t>อบต.ป่าไก่</t>
  </si>
  <si>
    <t>โครงการก่อสร้างบ้านท้องถิ่นไทยเทิดไท้องค์ราชัน</t>
  </si>
  <si>
    <t>โครงการปรับปรุงซ่อมแซมบ้านท้องถิ่นไทยเทิดไท้องค์ราชัน</t>
  </si>
  <si>
    <t xml:space="preserve">โครงการจัดงานรัฐพิธี </t>
  </si>
  <si>
    <t>60,000.-</t>
  </si>
  <si>
    <t xml:space="preserve"> อบต.ปากท่อ</t>
  </si>
  <si>
    <t>โครงการเข้าค่ายผู้นำเพื่อการเฝ้าระวังการกลับมาของยาเสพติด</t>
  </si>
  <si>
    <t>โครงการปกป้องสถาบันพระมหากษัตริย์</t>
  </si>
  <si>
    <t>พ.ศ.2557– พ.ศ.2560</t>
  </si>
  <si>
    <t>แบบฟอร์มการจัดทำแผนพัฒนาจังหวัด พ.ศ 2557 – พ.ศ.2560</t>
  </si>
  <si>
    <t>พ.ศ.2557 – พ.ศ.2560</t>
  </si>
  <si>
    <t>1. ประชาชนมีคุณภาพชีวิตที่ดีตามแนวปรัชญาเศรษฐกิจพอเพียง</t>
  </si>
  <si>
    <t>3.1 พัฒนาคุณภาพชีวิตและส่งเสริมแนวปรัชญาเศรษฐกิจพอเพียงให้แก่ประชาชน</t>
  </si>
  <si>
    <t>-  ร้อยละของชุมชนที่ได้รับการพัฒนา  เรียนรู้การดูแลสุขภาพตนเอง</t>
  </si>
  <si>
    <t>3.2 พัฒนาระบบโครงสร้างพื้นฐาน  เพื่อส่งเสริมคุณภาพชีวิตด้านกายภาพ</t>
  </si>
  <si>
    <t>3.3  พัฒนาองค์กรชุมชนเพื่อการพึ่งตนเองอย่างยั่งยืน</t>
  </si>
  <si>
    <t>2.ประชาชนในชุมชนได้รับโอกาสทางการศึกษาอย่างเท่าเทียมและทั่วถึง  เพื่อส่งเสริมการเป็นสังคมแห่งการเรียนรู้สามารถพึ่งตนเองได้</t>
  </si>
  <si>
    <t>- ร้อยละของประชาชนในชุมชนได้รับการส่งเสริมการเรียนรู้ทั้งใน-นอกระบบ และตามอัธยาศัย</t>
  </si>
  <si>
    <t>3.4 เพิ่มโอกาสในการเข้าถึงการศึกษาที่มีคุณภาพทั้งใน-นอกระบบ  และตามอัธยาศัย</t>
  </si>
  <si>
    <t>- จำนวนชุมชนที่ได้รับการส่งเสริม  สืบทอดวัฒนธรรม  ประเพณีท้องถิ่น</t>
  </si>
  <si>
    <r>
      <t xml:space="preserve">ประเด็นยุทธศาสตร์ที่ ๒ </t>
    </r>
    <r>
      <rPr>
        <sz val="16"/>
        <color indexed="8"/>
        <rFont val="TH SarabunIT๙"/>
        <family val="2"/>
      </rPr>
      <t>การส่งเสริมการพัฒนาแหล่งท่องเที่ยว และเพิ่มมูลค่าผลผลิตเชิงสร้างสรรค์</t>
    </r>
  </si>
  <si>
    <t>1.  กลุ่มสินค้าที่เกิดจากความคิดสร้างสรรค์ได้รับการสร้างมูลค่าเพิ่มเชิงเศรษฐกิจมากขึ้น</t>
  </si>
  <si>
    <t xml:space="preserve"> -จำนวนสินค้าเศรษฐกิจเชิงสร้างสรรค์ที่ได้รับการส่งเสริมเพิ่มขึ้น</t>
  </si>
  <si>
    <t xml:space="preserve"> 2.1 ส่งเสริมเศรษฐกิจชุมชนและเศรษฐกิจเชิงสร้างสรรค์</t>
  </si>
  <si>
    <t xml:space="preserve"> -มีช่องทางการจำหน่ายผลิตภัณฑ์ OTOP เพิ่มขึ้น</t>
  </si>
  <si>
    <t xml:space="preserve"> 2.2 พัฒนาและขยายการตลาดทั้งในและต่างประเทศ</t>
  </si>
  <si>
    <t>2. ภาพลักษณ์และรายได้จากอุตสาหกรรมการท่องเที่ยวของจังหวัดสูงขึ้น</t>
  </si>
  <si>
    <t xml:space="preserve"> -รายได้จากการท่องเที่ยวเพิ่มขึ้น</t>
  </si>
  <si>
    <t xml:space="preserve">  ร้อยละ  1.25</t>
  </si>
  <si>
    <t xml:space="preserve">  ร้อยละ  5</t>
  </si>
  <si>
    <t xml:space="preserve"> 2.3 พัฒนาการบริการเพื่อยกระดับมาตรฐานการท่องเที่ยวโดยคงเอกลักษณ์เดิมไว้</t>
  </si>
  <si>
    <t>2.4  พัฒนาเส้นทางการท่องเที่ยวเชิงนิเวศและวิถีชุมชน</t>
  </si>
  <si>
    <t xml:space="preserve"> -การท่องเที่ยวและการบริการได้รับมาตรฐาน</t>
  </si>
  <si>
    <t>2.5 สร้างเอกลักษณ์ด้านวัฒนธรรม และส่งเสริมให้ชุมชนมีส่วนร่วมในการพัฒนาการท่องเที่ยว</t>
  </si>
  <si>
    <r>
      <t xml:space="preserve">ประเด็นยุทธศาสตร์ที่ 4  </t>
    </r>
    <r>
      <rPr>
        <sz val="16"/>
        <color indexed="8"/>
        <rFont val="TH SarabunIT๙"/>
        <family val="2"/>
      </rPr>
      <t>พัฒนาความอุดมสมบูรณ์และคุณภาพทรัพยากรธรรมชาติและสิ่งแวดล้อมให้เป็นเมืองน่าอยู่</t>
    </r>
  </si>
  <si>
    <t>1. เพิ่มพื้นที่สีเขียวและรักษาป่าต้นน้ำและป่าชุมชน</t>
  </si>
  <si>
    <t>คงเดิม</t>
  </si>
  <si>
    <t>4.1 ส่งเสริมการเพิ่มพื้นที่สีเขียว และธนาคารต้นไม้</t>
  </si>
  <si>
    <t>-  พื้นที่สีเขียวในเขตชุมชนเพิ่มขึ้น</t>
  </si>
  <si>
    <t>ร้อยละ  1.25</t>
  </si>
  <si>
    <t>ร้อยละ  5</t>
  </si>
  <si>
    <t>4.2 ปราบปรามและสร้างเครือข่ายเฝ้าระวังทรัพยากรป่าไม้อย่างเป็นระบบ</t>
  </si>
  <si>
    <t>2.  อนุรักษ์ และเสริมสร้างกลไกในการบริหารจัดการทรัพยากรน้ำแบบบูรณาการทุกระดับเพื่อแก้ไขปัญหาภัยแล้งและบรรเทาอุทกภัย</t>
  </si>
  <si>
    <t>- จำนวนแผนและกลไกการบริหารจัดการน้ำ</t>
  </si>
  <si>
    <t>ทุก อปท.</t>
  </si>
  <si>
    <t>4.3 พัฒนากลไกการบริหารจัดการน้ำและระบบสารสนเทศทรัพยากรน้ำแบบบูรณาการ</t>
  </si>
  <si>
    <t>- แหล่งน้ำที่ได้รับการพัฒนา  ปรับปรุง  อนุรักษ์และฟื้นฟูสามารถนำไปใช้ประโยชน์ไม่น้อยกว่า</t>
  </si>
  <si>
    <t>ร้อยละ  80</t>
  </si>
  <si>
    <t>4.4 อนุรักษ์  พัฒนาและฟื้นฟูแหล่งน้ำ  เพื่อเป็นแหล่งน้ำต้นทุนและเพิ่มประสิทธิภาพการกระจายน้ำ</t>
  </si>
  <si>
    <t>- พื้นที่ที่ได้รับประโยชน์จากการกระจายน้ำของอ่างเก็บน้ำ  เพิ่มขึ้น</t>
  </si>
  <si>
    <t>3.สร้างการมีส่วนร่วมจากทุกภาคส่วนในการอนุรักษ์ทรัพยากรธรรมชาติและสิ่งแวดล้อม</t>
  </si>
  <si>
    <t>600 คน</t>
  </si>
  <si>
    <t>4.5 ส่งเสริมการมีส่วนร่วมของประชาชน  ชุมชน  อปท.  และภาคเอกชนให้มีการอนุรักษ์ทรัพยากรธรรมชาติและสิ่งแวดล้อม</t>
  </si>
  <si>
    <t xml:space="preserve"> -พื้นที่ป่าไม้ในเขตป่าอนุรักษ์ต้นน้ำลำธารไม่ลดลงจากภาพถ่ายดาวเทียม</t>
  </si>
  <si>
    <t>1. ลดปัญหาอาชญากรรมและปัญหายาเสพติด</t>
  </si>
  <si>
    <t xml:space="preserve"> -ร้อยละของความพึงพอใจของประชาชนต่อการแก้ไขปัญหายาเสพติด</t>
  </si>
  <si>
    <t>5.1 ป้องกันและแก้ไขปัญหายาเสพติดและอาชญากรรม</t>
  </si>
  <si>
    <t>2.ปกป้อง และเทิดทูนสถาบันพระมหากษัตริย์</t>
  </si>
  <si>
    <t>- ประชาชนนำหลักการตามพระราชดำริปรัชญาเศรษฐกิจพอเพียงมาใช้ในการดำรงชีวิตเพิ่มขึ้น</t>
  </si>
  <si>
    <t>ร้อยละ  10</t>
  </si>
  <si>
    <t>5.2  สนับสนุนกิจกรรมเกี่ยวกับโครงการอันเนื่องมาจากพระราชดำริทุกมิติ</t>
  </si>
  <si>
    <t>-  จำนวนกิจกรรมที่ส่งเสริมให้เกิดความตระหนักในสถาบันชาติ  ศาสนา  พระมหากษัตริย์ เพิ่มขึ้น</t>
  </si>
  <si>
    <t>5.3 ส่งเสริมให้ประชาชนมีความตระหนักในสถาบันชาติ ศาสนา  พระมหากษัตริย์</t>
  </si>
  <si>
    <t>3.ลดแรงงานต่างด้าวที่ผิดกฎหมาย</t>
  </si>
  <si>
    <t>- แรงงานต่างด้าวที่ผิดกฎหมายจดทะเบียนเพิ่มขึ้น</t>
  </si>
  <si>
    <t>5.4  ป้องกันและแก้ไขปัญหาผู้หลบหนีเข้าเมืองและแรงงานต่างด้าวผิดกฎหมาย</t>
  </si>
  <si>
    <t>4.หน่วยงานในจังหวัดราชบุรีเป็นองค์กรที่มีสมรรถนะสูง</t>
  </si>
  <si>
    <t>- ระดับความพึงพอใจของผู้รับบริการ</t>
  </si>
  <si>
    <t>5.5  พัฒนาคุณภาพการบริหารจัดการภาครัฐ</t>
  </si>
  <si>
    <t>สนง.ทสจ.รบ.</t>
  </si>
  <si>
    <t xml:space="preserve">ประชาอาสาปลูกป่า 800 ล้านกล้า    80 พรรษา มหาราชินี
</t>
  </si>
  <si>
    <t xml:space="preserve">ปลูกป่าในพื้นที่ตรวจยึดเพื่อลดปัญหาโลกร้อน
</t>
  </si>
  <si>
    <t>สนง.ทสจ.ราชบุรี</t>
  </si>
  <si>
    <t>โครงการจัดทำแผนพัฒนาชนบทเชิงพื้นที่ประยุกต์ตามพระราชดำริ อ่างเก็บน้ำบ้านทุ่งศาลา อ.สวนผึ้ง จ.ราชบุรี</t>
  </si>
  <si>
    <t>โครงการจัดทำแผนพัฒนาชนบทเชิงพื้นที่ประยุกต์ตามพระราชดำริ อ่างเก็บน้ำห้วยพุกรูด อ.ปากท่อ จ.ราชบุรี</t>
  </si>
  <si>
    <t>โครงการค่ายยุวชนรวมพลังเรารักษ์ป่า หมู่บ้านไทย - จีน อ.สวนผึ้ง จ.ราชบุรี</t>
  </si>
  <si>
    <t>แบบสรุปแผนงานโครงการ และงบประมาณ ตามแผนพัฒนาจังหวัดราชบุรี พ.ศ.2557-2560</t>
  </si>
  <si>
    <t>ลำดับ</t>
  </si>
  <si>
    <t>ยุทธศาสตร์</t>
  </si>
  <si>
    <t>งบประมาณ</t>
  </si>
  <si>
    <t>พัฒนาสินค้าเกษตรปลอดภัย  เพื่อเพิ่มมูลค่าการผลิต</t>
  </si>
  <si>
    <t xml:space="preserve">  งบจังหวัด</t>
  </si>
  <si>
    <t xml:space="preserve">  งบปกติส่วนราชการ</t>
  </si>
  <si>
    <t xml:space="preserve">  งบองค์กรปกครองส่วนท้องถิ่น</t>
  </si>
  <si>
    <t>การส่งเสริมการพัฒนาแหล่งท่องเที่ยว และเพิ่มมูลค่าผลผลิตเชิงสร้างสรรค์</t>
  </si>
  <si>
    <t>พัฒนาสังคมคุณธรรมและชุมชนเข้มแข็ง</t>
  </si>
  <si>
    <t xml:space="preserve"> พัฒนาการบริหารจัดการและเสริมสร้างความมั่นคง</t>
  </si>
  <si>
    <t>จำนวน
โครงการ</t>
  </si>
  <si>
    <t xml:space="preserve">โครงการส่งเสริมและพัฒนาการออมในระบบสหกรณ์ </t>
  </si>
  <si>
    <t xml:space="preserve">โครงการขับเคลื่อนปรัชญาเศรษฐกิจพอเพียงในสหกรณ์/กลุ่มเกษตรกร              </t>
  </si>
  <si>
    <t>พัฒนาความอุดมสมบูรณ์และคุณภาพทรัพยากรธรรมชาติและสิ่งแวดล้อมให้เป็นเมืองน่าอยู่</t>
  </si>
  <si>
    <t>รวมทั้งสิ้น</t>
  </si>
  <si>
    <t>แบบฟอร์มการจัดทำแผนพัฒนาจังหวัด พ.ศ.2557 – พ.ศ.2560</t>
  </si>
  <si>
    <t>ตัวชี้วัด</t>
  </si>
  <si>
    <t xml:space="preserve">แหล่ง งปม. </t>
  </si>
  <si>
    <t>แบบฟอร์มการจัดทำแผนพัฒนาจังหวัด พ.ศ.2557. – พ.ศ.2560</t>
  </si>
  <si>
    <t>สรจ.รบ</t>
  </si>
  <si>
    <t>โครงการพัฒนาเครือข่ายเพื่อเพิ่มประสิทธิภาพการให้บริการด้านแรงงาน</t>
  </si>
  <si>
    <t>โครงการจ้างงานเร่งด่วนและพัฒนาทักษะฝีมือเพื่อบรรเทาความเดือดร้อนด้านอาชีพ</t>
  </si>
  <si>
    <t>โครงการเพิ่มประสิทธิภาพศูนย์ข้อมูลแรงงาน</t>
  </si>
  <si>
    <t>โครงการนำร่องการจัดตั้งศูนย์บริการประชาชนในระดับพื้นที่</t>
  </si>
  <si>
    <t>โครงการทบทวนแผนยุทธศาสตร์ด้านแรงงานระดับจังหวัด</t>
  </si>
  <si>
    <t>โครงการจัดประชุมคณะอนุกรรมการอัตราค่าจ้างขั้นต่ำจังหวัด</t>
  </si>
  <si>
    <t>โครงการบริหารจัดการฝึกอาชีพ สร้างอาชีพเสริมเชิงบูรณาการ</t>
  </si>
  <si>
    <t>โครงการจัดทำแผนความต้องการด้านแรงงานระดับชุมชน/หมู่บ้าน</t>
  </si>
  <si>
    <t>โครงการกระทรวงแรงงานพบประชาชน</t>
  </si>
  <si>
    <t>ประชาสัมพันธ์ตราสินค้าจังหวัดราชบุรี</t>
  </si>
  <si>
    <t xml:space="preserve">ป้องกันและปราบปรามทำลายทรัพยากรโดยมีราษฎรมีส่วนร่วม
</t>
  </si>
  <si>
    <t>เพิ่มผลผลิตสัตว์น้ำในแหล่งน้ำสาธารณะอ่างเก็บน้ำ โดยชุมชนมีส่วนร่วม</t>
  </si>
  <si>
    <t>ฟื้นฟูทรัพยากรสัตว์น้ำ(กล่ำ)ในแม่น้ำแม่กลอง</t>
  </si>
  <si>
    <t>โครงการปรับปรุงสภาพแวดล้อมและ  ภูมิทัศน์เมืองน่าอยู่</t>
  </si>
  <si>
    <t>อนุรักษ์ฟื้นฟูแหล่งน้ำ (อนุรักษ์ พัฒนาและฟื้นฟูแหล่งน้ำ เพื่อเป็นแหล่งน้ำต้นทุนและเพิ่มประสิทธิภาพการกระจายน้ำ)</t>
  </si>
  <si>
    <t>ก่อสร้างเขื่อนป้องกันตลิ่งริมแม่น้ำแม่กลองบริเวณวัดสนามชัย   ต.เจ็ดเสมียน อ.โพธาราม จ.ราชบุรี</t>
  </si>
  <si>
    <t>โครงการก่อสร้างเขื่อนป้องกันตลิ่งริมแม่น้ำแม่กลองบริเวณหน้าวัดเจ็ดเสมียน ต.เจ็กเสมียน อ.โพธาราม</t>
  </si>
  <si>
    <t>โครงการเพิ่มอาชีพ เพิ่มรายได้</t>
  </si>
  <si>
    <t>โครงการรับงานสู่บ้านเพิ่มรายได้ในครัวเรือน</t>
  </si>
  <si>
    <t>โครงการเผยแพร่ความรู้เพือป้องกันการหลอกลวงคนหางานไปทำงานต่างประเทศ</t>
  </si>
  <si>
    <t>โครงการเครือข่ายชุมชนร่วมรณรงค์ป้องกันการหลอกลวงและลักลอบไปทำงานต่างประเทศ</t>
  </si>
  <si>
    <t>จัดหางานจังหวัดราชบุรี</t>
  </si>
  <si>
    <t>โครงการจัดตั้งนิคมเศรษฐกิจพอเพียงในเขตปฏิรูปท่ดิน</t>
  </si>
  <si>
    <t>สปก.ราชบุรี</t>
  </si>
  <si>
    <t>จัดตั้งศูนย์การเรียนรู้การเพิ่มประสิทธิภาพการใช้ประโยชน์ที่ดิน</t>
  </si>
  <si>
    <t>โครงการสานฝันเกษตรกรโรงเรียน</t>
  </si>
  <si>
    <t>โครงการเพิ่มชองจราจรเป็น 4 ช่องจราจร ทางหลวงหมายเลข 3208(0200) ตอนน้ำพุ - บรรจบแยกทางหลวงหมายเลข 3313 (ชัฎป่าหวาย)  ระหว่าง กม.0+000-21+448</t>
  </si>
  <si>
    <t xml:space="preserve"> -ร้อยละของจำนวนหมู่บ้าน/ชุมชน สถานประกอบการที่มีการส่งเสริมตามแนวปรัชญาเศรษฐกิจพอเพียง</t>
  </si>
  <si>
    <t>- จำนวนบุคลากร  ประชาชน  องค์กรลุ่มน้ำ  ผู้แทน อปท. และเครือข่ายได้รับการพัฒนาด้านการบริหารจัดการทรัพยากรธรรมชาติ</t>
  </si>
  <si>
    <t>สนง.แรงงานจังหวัดราชบุรี</t>
  </si>
  <si>
    <t>ที่ทำการปกครองจังหวัดราชบุรี</t>
  </si>
  <si>
    <t>การบริหารจัดการน้ำเพื่อแก้ไขปัญหาน้ำท่วม  และภัยแล้ง</t>
  </si>
  <si>
    <t>โครงการปรับปรุงถนนลาดยาง สาย ทุ่งเจดีย์ - ตะเคียนงาม - ห้วยน้ำขาว อ.สวนผึ้ง จ.ราชบุรี, อ.ด่านมะขามเตี้ย  จ.กาญจนบุรี ๔๐.๐๐๐ กม.</t>
  </si>
  <si>
    <t>โครงการปรับปรุงถนนลาดยาง สาย กจ. ๔๐๐๔ แยก ทล. ๓๒๐๙ - บ.ไร่โคก อ.เมือง จ.ราชบุรี ระยะทาง ๒๕.๐๐๐ กม.</t>
  </si>
  <si>
    <t>โครงการปรับปรุงถนนลาดยาง สาย รบ. ๔๐๑๓ แยก ทล. ๓๒๐๖ - บ.ทุ่งหลวง อ.ปากท่อ จ.ราชบุรี ระยะทาง ๑๑.๕๐๐ กม.</t>
  </si>
  <si>
    <t>โครงการปรับปรุงถนนลาดยาง สาย รบ. ๔๐๐๒ แยก ทล. ๓๒๐๘ - บ.ทุ่งหลวง อ.เมือง, อ.ปากท่อ จ.ราชบุรี ระยะทาง ๑๑.๖๐๐ กม.</t>
  </si>
  <si>
    <t>โครงการปรับปรุงถนนลาดยาง สาย รบ. ๔๐๑๖ แยก ทล. ๓๒๐๘ - บ.รางม่วง อ.จอมบึง, อ.เมือง จ.ราชบุรี ระยะทาง ๑๓.๒๐๐ กม.</t>
  </si>
  <si>
    <t>โครงการปรับปรุงถนนลาดยาง สาย รบ. ๔๐๒๕ แยก ทล. ๓๐๘๗ - บ.ด่านทับตะโก อ.สวนผึ้ง, อ.จอมบึง จ.ราชบุรี ๑๙.๕๐๐ กม.</t>
  </si>
  <si>
    <t>โครงการปรับปรุงถนนลาดยาง สาย รบ. ๔๐๒๑ แยก ทล. ๓๐๘๗ - บ.หนองหม้อข้าว อ.สวนผึ้ง จ.ราชบุรี ระยะทาง ๑๐.๐๐๐ กม.</t>
  </si>
  <si>
    <t>โครงการปรับปรุงถนนลาดยาง สาย รบ. ๔๐๑๑ แยก ทล. ๓๐๘๗ - บ.หนองไผ่ อ.จอมบึง, อ.สวนผึ้ง ระยะทาง ๓๕.๕๐๐ กม.</t>
  </si>
  <si>
    <t>โครงการมีงานทำนำชุมชนเข้มแข็ง</t>
  </si>
  <si>
    <t>โครงการบูรณาการเพื่อเสริมสร้างความมั่นคงภายในจังหวัดราชบุรี</t>
  </si>
  <si>
    <t>โครงการพัฒนาและฟื้นฟูแหล่งท่องเที่ยว</t>
  </si>
  <si>
    <t>โครงการพัฒนาโครงสร้างพื้นฐาน</t>
  </si>
  <si>
    <t>โครงการการพัฒนาทุนชุมชนสู่เศรษฐกิจสร้างสรรค์</t>
  </si>
  <si>
    <t>สพจ.ราชบุรี</t>
  </si>
  <si>
    <t>โครงการศูนย์บริการส่งเสริมเศรษฐกิจฐานราก</t>
  </si>
  <si>
    <t>โครงการส่งเสริมประสิทธิภาพด้านการผลิตของผู้ผลิตผู้ประกอบการOTOP</t>
  </si>
  <si>
    <t>โครงการเสริมสร้างความเข้มแข็งแก่เครือข่ายองค์ความรู้KBO สู่เศรษฐกิจสร้างสรรค์</t>
  </si>
  <si>
    <t>โครงการคัดสรรสุดยอดผลิตภัณฑ์ OTOP เด่นจังหวัด (PSO)</t>
  </si>
  <si>
    <t>โครงการส่งเสริมช่องทางการตลาด</t>
  </si>
  <si>
    <t>โครงการพัฒนาหมู่บ้าน OTOP เพื่อการท่องเที่ยว</t>
  </si>
  <si>
    <t>โครงการส่งเสริมกระบวนการเครือข่ายองค์ความรู้ KBO สู่เศรษฐกิจสร้างสรรค์</t>
  </si>
  <si>
    <t>โครงการบันทึกและเผยแพร่ภูมิปัญญาท้องถิ่น</t>
  </si>
  <si>
    <t>โครงการประชาสัมพันธ์การดำเนินงาน OTOP</t>
  </si>
  <si>
    <t>สนง.เกษตรจังหวัดราชบุรี</t>
  </si>
  <si>
    <t>สนง.พัฒนาชุมชนจังหวัดราชบุรี</t>
  </si>
  <si>
    <t>สนง.ทางหลวงชนบทจังหวัดราชบุรี</t>
  </si>
  <si>
    <t xml:space="preserve">โครงการพัฒนาผู้ประกอบการ และมาตรฐาน สินค้า  และสินค้าเชิงสร้างสรรค์ 
</t>
  </si>
  <si>
    <t>โครงการจัดกิจกรรมส่งเสริมการท่องเที่ยว</t>
  </si>
  <si>
    <t>โครงการพัฒนาผู้ประกอบการด้านการท่องเที่ยวในการบริการ</t>
  </si>
  <si>
    <t>โครงการพัฒนาความปลอดภัยในแหล่งท่องเที่ยว</t>
  </si>
  <si>
    <t>โครงการประชาสัมพันธ์การท่องเที่ยว</t>
  </si>
  <si>
    <t>โครงการพัฒนาหมู่บ้าน สินค้าเชิงสร้างสรรค์เชื่อมโยงกับการท่องเที่ยว</t>
  </si>
  <si>
    <t>โครงการขยายเชื่อมโยงตลาดผลิตภัณฑ์ชุมชนกับการท่องเที่ยว</t>
  </si>
  <si>
    <t>โครงการพัฒนาบุคลากรด้านการท่องเที่ยว</t>
  </si>
  <si>
    <t>พัฒนาคุณภาพผลิตภัณฑ์งานศิลปะ วัฒนธรรมและ      ภูมิปัญญาท้องถิ่นกับการท่องเที่ยว</t>
  </si>
  <si>
    <t>สนง.ท่องเที่ยวและกีฬาจังหวัดราชบุรี</t>
  </si>
  <si>
    <t>โครงการพัฒนาระบบน้ำเพื่อการอุปโภคบริโภค</t>
  </si>
  <si>
    <t>โครงการพัฒนาคุณภาพชีวิต</t>
  </si>
  <si>
    <t>โครงการพัฒนาอาชีพให้แก่ผู้ไม่มีรายได้หรือรายได้น้อย</t>
  </si>
  <si>
    <t>โครกงารป้องกันและบรรเทาสาธารณภัย</t>
  </si>
  <si>
    <t>โครงการลดปัญหาพฤติกรรมที่ไม่เหมาะสมของเด็กและเยาวชน</t>
  </si>
  <si>
    <t>โครงการส่งเสริมการเข้าถึงการศึกษาทั้งในระบบและนอกระบบการศึกษา</t>
  </si>
  <si>
    <t>โครงการพัฒนาความเป็นเลิศทางการศึกษา</t>
  </si>
  <si>
    <t>โครงการพัฒนาบุคลากรทางการศึกษา</t>
  </si>
  <si>
    <t>โครงการพัฒนาการและส่งเสริมการศึกษาของในสถานศึกษา</t>
  </si>
  <si>
    <t>โครงการพัฒนาคุณภาพชีวิตของแรงงานในสถานประกอบการ</t>
  </si>
  <si>
    <t>สนง.สาธารณสุขจังหวัดราชบุรี</t>
  </si>
  <si>
    <t>สนง.ป้องกันและบรรเทาสาธารณภัยจังหวัดราชบุรี</t>
  </si>
  <si>
    <t>สพป.1 และ สพป.2</t>
  </si>
  <si>
    <t>สนง.อุตสาหกรรมจังหวัดราชบุรี และ สนง.แรงงานจังหวัดราชบุรี</t>
  </si>
  <si>
    <t>โครงการปรับปรุงสภาพแวดล้อมและภูมิทัศน์เมืองน่าอยู่</t>
  </si>
  <si>
    <t>อำเภอทุกอำเภอ</t>
  </si>
  <si>
    <t>อำเภอทุกอำเภอ และ สนง.โยธาธิการและผังเมืองจังหวัดราชบุรี</t>
  </si>
  <si>
    <t>โครงการพัฒนาระบบจัดการสภาพสิ่งแวดล้อม</t>
  </si>
  <si>
    <t>โครงการสนับสนุนเครือข่ายอาสาสมัครรักษาสิ่งแวดล้อม</t>
  </si>
  <si>
    <t>โครงการพัฒนาจัดการป้องกันไฟป่า</t>
  </si>
  <si>
    <t xml:space="preserve"> โครงการสวนไม้มงคลพระราชทานประจำ   
 จังหวัด และสวนไม้สมุนไพรและไม้ใน 
 วรรณคดี
</t>
  </si>
  <si>
    <t>โครงการส่งเสริมระบบป่าชุมชน</t>
  </si>
  <si>
    <t>โครงการส่งเสริมเครือข่ายภาคประชาชนเฝ้าระวังพื้นที่ป่า</t>
  </si>
  <si>
    <t>โครงการส่งเสริมการเทิดทูนสถาบันชาติ ศาสนา พระมหากษัตริย์</t>
  </si>
  <si>
    <t>สนง.จัดหางานจังหวัดราชบุรี</t>
  </si>
  <si>
    <t>โครงการก่อสร้างเขื่อนป้องกันตลิ่งริมแม่น้ำแม่กลองริมแม่น้ำแม่กลองบริเวณหมู่ 8 ต.นครชุมน์ อ.เมือง จ.ราชบุรี</t>
  </si>
  <si>
    <t>โครงการก่อสร้างเขื่อนป้องกันตลิ่งริมแม่น้ำแม่กลองบริเวณหมู่ที่ ๑๗ ต.ท่าผา</t>
  </si>
  <si>
    <t>โครงการก่อสร้างเขื่อนป้องกันตลิ่งริมแม่น้ำแม่กลองริมแม่น้ำแม่กลองบริเวณหมู่ 1 ต.นครชุมน์ อ.เมือง จ.ราชบุรี</t>
  </si>
  <si>
    <t>สนง.โยธาธิการและผังเมือง</t>
  </si>
  <si>
    <t>โครงการก่อสร้างเขื่อนป้องกันตลิ่งริมแม่น้ำแม่กลองบริเวณพื้นที่ หมู่ ๑</t>
  </si>
  <si>
    <t>โครงการก่อสร้างเขื่อนป้องกันตลิ่งบริเวณวัดหลุมดิน</t>
  </si>
  <si>
    <t>โครงการก่อสร้างเขื่อนป้องกันตลิ่งริมบริเวณหน้าวัดท่าราบ</t>
  </si>
  <si>
    <t>โครงการก่อสร้างเขื่อนป้องกันตลิ่งริมแม่น้ำแม่กลอง บริเวณวัดเทพอาวาสถึงหลังศูนย์บ้านพักข้าราชการอัยการภาค ๗</t>
  </si>
  <si>
    <t>โครงการก่อสร้างเขื่อนป้องกันตลิ่งริมแม่น้ำแม่กลองบริเวณหน้าวัดราชคราม</t>
  </si>
  <si>
    <t>โครงการก่อสร้างเขื่อนป้องกันตลิ่งริมแม่น้ำแม่กลองบริเวณวัดเกาะนัมมทาปทวลัญชาราม</t>
  </si>
  <si>
    <t>โครงการก่อสร้างเขื่อนป้องกันตลิ่งริมแม่น้ำแม่กลอง บริเวณสวนสุขภาพ ชุมชนไกรฤกษ์</t>
  </si>
  <si>
    <t>โครงการปรับปรุงถนนลาดยาง สาย รบ.4008 แยกทางหลวงหมายเลข 3088 (กม.ที่ 6+010) - บ.ปากท่อ</t>
  </si>
  <si>
    <t>โครงการก่อสร้าง/ปรับปรุงถนนลาดยาง สาย รบ.1010 เลี่ยงเมืองราชบุรี</t>
  </si>
  <si>
    <t>โครงการปรับปรุงถนนลาดยาง              สาย รบ.4013 แยกทางหลวงหมายเลข 3206 (กม.ที่ 3+100) - บ.ทุ่งหลวง</t>
  </si>
  <si>
    <t>โครงการปรับปรุงถนนลาดยาง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</si>
  <si>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(กม.ที่ 4+200)- บ.ดอนสาลี</t>
  </si>
  <si>
    <t>โครงการปรับปรุงถนนลาดยาง สาย รบ.5048 แยกทางหลวงชนบท สค.4010 (กม.ที่ 21+010)  - บ.ดอนไผ่</t>
  </si>
  <si>
    <t>โครงการปรับปรุงถนนลาดยาง สาย รบ.4078 แยกทางหลวงหมายเลข 3206 (กม.ที่ 25+000) - บ.ลานคา</t>
  </si>
  <si>
    <t>โครงการปรับปรุงถนนลาดยาง สาย สค.4010 แยกทางหลวงหมายเลข 3093(กม.ที่ 25+000) - บ.โคกวัด (ตอนราชบุรี)</t>
  </si>
  <si>
    <t>โครงการปรับปรุงถนนลาดยาง สาย รบ.4009 แยกทางหลวงหมายเลข 3087(กม.ที่ 1+550)บ.ในไร่</t>
  </si>
  <si>
    <t>โครงการปรับปรุงถนนลาดยาง สาย รบ.4026 แยกทางหลวงหมายเลข 3087 (กม.ที่ 26+650) - บ.เนินสูง</t>
  </si>
  <si>
    <t>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</si>
  <si>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3087(กม.ที่ 45+500) - บ.ห้วยผาก</t>
  </si>
  <si>
    <t>โครงการก่อสร้าง/ปรับปรุงถนนลาดยาง/คอนกรีต สาย รบ.4125 แยกทางหลวงหมายเลข 3274 (กม.ที่ 28+900) - บ.หนองไผ่</t>
  </si>
  <si>
    <t>โครงการก่อสร้าง/ปรับปรุงถนนลาดยาง/คอนกรีต สาย สาย รบ.5051 แยกทางหลวงชนบท รบ. 4061(กม.ที่ 0+985) - บ.ชายน้ำ</t>
  </si>
  <si>
    <t>โครงการปรับปรุงถนนลาดยาง สาย  รบ.1070 แยกทางหลวงหมายเลข 4 (กม.ที่ 79+900) - บ.ดอนสะแก</t>
  </si>
  <si>
    <t>โครงการปรับปรุงถนนลาดยาง สาย รบ.4009 แยกทางหลวงหมายเลข 3087 (กม.ที่2+250) -บ.เบิกไพร</t>
  </si>
  <si>
    <t>.โครงการปรับปรุงถนนลาดยาง สาย รบ.4034 แยกทางหลวงหมายเลข 3273 (กม.ที่ 3+100) - บ.โคกสูง</t>
  </si>
  <si>
    <t>โครงการปรับปรุงถนนลาดยาง สาย รบ.5039 แยกทางหลวงชนบท รบ.4076( กม.ที่ 4+275) - บ.เกาะตาพุด</t>
  </si>
  <si>
    <t>โครงการปรับปรุงถนนลาดยาง สาย รบ.4040 แยกทางหลวงหมายเลข 3209( กม.ที่ 35+500) - บ.แก้มอ้น</t>
  </si>
  <si>
    <t>โครงการปรับปรุงถนนลาดยาง สาย รบ.5051 แยกทางหลวงชนบท รบ.4061(กม.ที่0+985) - บ.ชายน้ำ</t>
  </si>
  <si>
    <t>โครงการปรับปรุงถนนลาดยาง สาย รบ.4121 แยกทางหลวงหมายเลข 3238(กม.ที่1+200 ) - บ.ซ่อง</t>
  </si>
  <si>
    <t>โครงการปรับปรุงถนนลาดยาง สาย รบ.5125 แยกทางหลวงชนบท รบ.4015(กม.ที่ 2+560)  - บ.ลำน้ำ</t>
  </si>
  <si>
    <t>โครงการปรับปรุงถนนลาดยาง สาย รบ.4053 แยกทางหลวงหมายเลข 3361(กม.ที่11+600) - บ.วังปลา</t>
  </si>
  <si>
    <t>โครงการปรับปรุงถนนลาดยาง สาย รบ.4101แยกทางหลวงหมายเลข 3313 (กม.ที่ 24+400) - บ.ห้วยสวนพลู</t>
  </si>
  <si>
    <t>โครงการปรับปรุงถนนลาดยาง สาย รบ.5065 แยกทางหลวงชนบท รบ.1122 (กม.ที่ 0+800 ) - บ.ไผ่แบ้</t>
  </si>
  <si>
    <t>โครงการปรับปรุงถนนลาดยาง สาย รบ.1334 แยกทางหลวงหมายเลข 4 (กม.ที่ 79+900) - บ้านดงขี้เหล็ก</t>
  </si>
  <si>
    <t>โครงการปรับปรุงถนนลาดยาง สาย รบ.3335 แยกทางหลวงหมายเลข 325 (กม.ที่ 26+400 ) - บ้านประสาทสิทธิ์</t>
  </si>
  <si>
    <t>โครงการปรับปรุงถนนลาดยาง สาย รบ.5336 แยกทางหลวงชนบท รบ.4019(กม.ที่9+200 ) - ช่องตะโกล่าง</t>
  </si>
  <si>
    <t>โครงการปรับปรุงถนนลาดยาง สาย รบ.5337 แยกทางหลวงชนบท รบ.4064 (กม.ที่ 1+690) - ช่องเขากระโจม</t>
  </si>
  <si>
    <t>โครงการปรับปรุงถนนลาดยาง สาย รบ.5339 ถนนภายในศูนย์ซ่อมบำรุงทางหลวงชนบทจอมบึง</t>
  </si>
  <si>
    <t>โครงการปรับปรุงถนนลาดยาง สาย รบ.5340 ถนนภายในสำนักงานทางหลวงชนบทจังหวัดราชบุรี(ส่วนแยกหนองโก)</t>
  </si>
  <si>
    <t>โครงการปรับปรุงถนนลาดยาง สาย รบ.5341 ถนนภายในสำนักงานทางหลวงชนบทจังหวัดราชบุรี</t>
  </si>
  <si>
    <t>โครงการปรับปรุงถนนลาดยาง สาย รบ.4015 แยกทางหลวงหมายเลข 3236 (กม.ที่ 3+400) - บ.ตากแดด</t>
  </si>
  <si>
    <t>โครงการปรับปรุงถนนลาดยางสาย รบ.4017 แยกทางหลวงหมายเลข 3208 (กม.ที่ 0+420) - บ.หนองพันจันทร์</t>
  </si>
  <si>
    <t>โครงการปรับปรุงถนนลาดยางสาย รบ.3018 แยกทางหลวงหมายเลข 325 (กม.ที่ 3+000) - บ.ดอนใหญ่</t>
  </si>
  <si>
    <t>โครงการปรับปรุงถนนลาดยางสาย รบ.4022 แยกทางหลวงหมายเลข 3293 (กม.ที่ 7+950) - บ.หนองกวาง</t>
  </si>
  <si>
    <t>โครงการปรับปรุงถนนลาดยางสาย รบ.4024 แยกทางหลวงหมายเลข 3089 (กม.ที่ 23+700) - บ้านหนองมะค่า</t>
  </si>
  <si>
    <t>โครงการปรับปรุงถนนลาดยางสาย รบ.1028 แยกทางหลวงหมายเลข 4    (กม.ที่ 125+100) - บ.หนองลังกา</t>
  </si>
  <si>
    <t>โครงการปรับปรุงถนนลาดยางสาย รบ.4037 แยกทางหลวงหมายเลข 3336 (กม.ที่ 2+700) - บ.รางนายร้อย</t>
  </si>
  <si>
    <t>โครงการปรับปรุงถนนลาดยางสาย รบ.4042 แยกทางหลวงหมายเลข 3089 (กม.ที่ 11+100) - บ.หนองตาสาด</t>
  </si>
  <si>
    <t>โครงการปรับปรุงถนนลาดยางสาย รบ.4044 แยกทางหลวงหมายเลข 3273 (กม.ที่ 14+000) - บ้านหนองขาม</t>
  </si>
  <si>
    <t>โครงการปรับปรุงถนนลาดยางสาย รบ.4076 แยกทางหลวงหมายเลข 3089 (กม.ที่ 14+300)  - บ.เขาปิ่นทอง</t>
  </si>
  <si>
    <t>โครงการปรับปรุงถนนลาดยางสาย รบ.1122 แยกทางหลวงหมายเลข 4    (กม.ที่ 84+800) - บ้านหนองสลิด</t>
  </si>
  <si>
    <t>โครงการปรับปรุงถนนลาดยางสาย รบ.5103 แยกทางหลวงชนบท รบ.4002 (กม.ที่ 4+600) - บ.หนองโก</t>
  </si>
  <si>
    <t>โครงการปรับปรุงถนนลาดยางสาย รบ.3123 แยกทางหลวงหมายเลข 325 (กม.ที่ 75+100) - บ้านเจ็ดเสมียน</t>
  </si>
  <si>
    <t>โครงการก่อสร้าง/ปรับปรุงถนนลาดยาง สาย รบ.4124 แยกทางหลวงหมายเลข 3339 (กม.ที่ 2+660) - บ้านโรงหีบ</t>
  </si>
  <si>
    <t>โครงการปรับปรุงถนนลาดยาง สาย กจ.4004 แยกทางหลวงหมายเลข 3209 (กม.ที่ 63+500) - บ.ไร่โคก (ตอนราชบุรี)</t>
  </si>
  <si>
    <t>โครงการปรับปรุงถนนลาดยางสาย รบ.4011 แยกทางหลวงหมายเลข 3087 (กม.ที่ 29+056) - บ.สี่แยกหนองไผ่</t>
  </si>
  <si>
    <t>โครงการปรับปรุงถนนลาดยาง สาย รบ.4016 แยกทางหลวงหมายเลข 3208 (กม.ที่ 19+265) - บ.รางม่วง</t>
  </si>
  <si>
    <t>โครงการปรับปรุงถนนลาดยาง สาย รบ.4019 แยกทางหลวงหมายเลข 3087 (กม.ที่ 43+800) - บ.พัฒนา</t>
  </si>
  <si>
    <t>โครงการปรับปรุงถนนลาดยาง สาย รบ.4020 แยกทางหลวงหมายเลข 3087 (กม.ที่ 30+500) - บ.ตะโกล่าง</t>
  </si>
  <si>
    <t>โครงการปรับปรุงถนนลาดยางสาย รบ.4021 แยกทางหลวงหมายเลข 3087 (กม.ที่ 27+800) - บ.หนองหม้อข้าว</t>
  </si>
  <si>
    <t>โครงการปรับปรุงถนนลาดยาง สาย รบ.4025 แยกทางหลวงหมายเลข 3087 (กม.ที่ 15+700) - บ.ด่านทับตะโก</t>
  </si>
  <si>
    <t>โครงการปรับปรุงถนนลาดยาง สาย รบ.4027 แยกทางหลวงหมายเลข 3087 (กม.ที่ 9+225) - บ.เบิกไพร</t>
  </si>
  <si>
    <t>โครงการปรับปรุงถนนลาดยาง สาย รบ.4030 แยกทางหลวงหมายเลข 3087 (กม.ที่ 1+400) - บ.หนองครึม</t>
  </si>
  <si>
    <t>โครงการปรับปรุงถนนลาดยาง สาย รบ.4036 แยกทางหลวงหมายเลข 3087 (กม.ที่ 20+235) - บ.ระฆังทอง</t>
  </si>
  <si>
    <t>โครงการปรับปรุงถนนลาดยาง สาย รบ.4040 แยกทางหลวงหมายเลข 3209     (กม.ทื่ 35+500) - บ. แก้มอ้น</t>
  </si>
  <si>
    <t>โครงการปรับปรุงถนนลาดยาง สาย รบ.4041 แยกทางหลวงหมายเลข 3313(กม.ที่ 16+400)  - บ.เขาลูกช้าง</t>
  </si>
  <si>
    <t>โครงการปรับปรุงถนนลาดยาง สาย รบ.4054 แยกทางหลวงหมายเลข 3313(กม.ที่ 16+500)  - บ.ร่องเจริญ</t>
  </si>
  <si>
    <t>โครงการปรับปรุงถนนลาดยาง สาย รบ.4066 แยกทางหลวงหมายเลข 3313 (กม.ที่ 9+100) - บ.หนองหิน</t>
  </si>
  <si>
    <t>โครงการปรับปรุงถนนลาดยาง สาย รบ.4101 แยกทางหลวงหมายเลข 3313 (กม.ที่ 24+400) - บ.ร่องเจริญ</t>
  </si>
  <si>
    <t>ปรับปรุงถนนลาดยาง สาย รบ.5052 แยกทางหลวง ชนบท รบ.4011(กม.ที่ 21+710) - บ.พุตะเคียน</t>
  </si>
  <si>
    <t>งานก่อสร้างสะพานข้ามแยกเจดีย์หักที่ กม 104+835 ทางหลวงหมายเลข 4(0301)ตอนทางแยกไปราชบุรี-ชินสีห์</t>
  </si>
  <si>
    <r>
      <t xml:space="preserve">ประเด็นยุทธศาสตร์ที่ ๓ </t>
    </r>
    <r>
      <rPr>
        <sz val="16"/>
        <rFont val="TH SarabunIT๙"/>
        <family val="2"/>
      </rPr>
      <t>พัฒนาสังคมคุณธรรมและชุมชนเข้มแข็ง</t>
    </r>
  </si>
  <si>
    <r>
      <t>โครงการปรับปรุงถนนลาดยาง สาย รบ.4005</t>
    </r>
    <r>
      <rPr>
        <b/>
        <sz val="15"/>
        <rFont val="TH SarabunIT๙"/>
        <family val="2"/>
      </rPr>
      <t xml:space="preserve"> </t>
    </r>
    <r>
      <rPr>
        <sz val="15"/>
        <rFont val="TH SarabunIT๙"/>
        <family val="2"/>
      </rPr>
      <t>แยกทางหลวงหมายเลข 3089 (กม.ที่ 8+500) - บ.ม่วง</t>
    </r>
  </si>
  <si>
    <r>
      <t>โครงการปรับปรุงถนนลาดยาง สาย รบ.4005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แยกทางหลวงหมายเลข 3089 (กม.ที่ 8+500) - บ.ม่วง</t>
    </r>
  </si>
  <si>
    <t>โครงการส่งเสริมสหกรณ์ตามโครงการอันเนื่องมาจากพระราชดำริ</t>
  </si>
  <si>
    <t>โครงการส่งเสริมสหกรณ์สู่ความเข้มแข็ง</t>
  </si>
  <si>
    <t>โครงการป้องกันลาดตลิ่งถนนลูกรังสายอนามัย-ศูนย์พักพิงบ้านถ้ำหิน</t>
  </si>
  <si>
    <t>โครงการขุดลอกสระน้ำห้วยไทร</t>
  </si>
  <si>
    <t>โครงการขุดลอกสระเก็บน้ำสาธารณะประโยชน์พุขี้เหล็ก</t>
  </si>
  <si>
    <t>โครงการขุดลอกคลองสระเก็บน้ำสาธารณประโยชน์</t>
  </si>
  <si>
    <t>โครงการพัฒนาคุณภาพการบริหารและจัดการศึกษาตามเกณฑ์</t>
  </si>
  <si>
    <t>โครงการส่งเสริมนิสัยการอ่าน</t>
  </si>
  <si>
    <t>โครงการปฏิรูปหลักสูตรการศึกษาขั้นพื้นฐาน</t>
  </si>
  <si>
    <t>โครงการพัฒนาห้องสมุดโรงเรียนตามมาตรฐานห้องสมุดโรงเรียน</t>
  </si>
  <si>
    <t>โครงการขับเคลื่อนค่านิยมหลักคนไทย 12 ประการ</t>
  </si>
  <si>
    <t>โครงการก่อสร้างอาคารสำนักงานสาธารณสุขจังหวัดราชบุรี</t>
  </si>
  <si>
    <t>โครงการก่อสร้างสถานีอนามัยโรงพยาบาลศรีสุราฎร์ อำเภอดำเนินสะดวก</t>
  </si>
  <si>
    <t>โครงการก่อสร้างอาคารอุบัติเหตุ ผู้ป่วยนอกและผู้ป่วยหนัก</t>
  </si>
  <si>
    <t>โรงพยาบาลราชบุรี</t>
  </si>
  <si>
    <t>โครงการก่อสร้างอาคารหอพักนักศึกษาแพทย์</t>
  </si>
  <si>
    <t>โครงการก่อสร้างอาคารศูนย์มะเร็งบำบัดรักษาและรังสีวินิจฉัย</t>
  </si>
  <si>
    <t>โครงการก่อสร้างอาคารศูนย์บริการครัวอาหาร</t>
  </si>
  <si>
    <t>โรงพยาบาลดำเนินสะดวก</t>
  </si>
  <si>
    <t>โครงการก่อสร้างอาคารผู้ป่วยนอก โรงพยาบาลอำเภอปากท่อ</t>
  </si>
  <si>
    <t>โปรงพยาบาลปากท่อ</t>
  </si>
  <si>
    <t>โครงการขอสนับสนุนจากกระทรวง กรม</t>
  </si>
  <si>
    <t>โครงการขอรับการสนับสนุนกระทรวง กรม</t>
  </si>
  <si>
    <t>โครงการขอรับการสนับสนุนจากกระทรวง กรม</t>
  </si>
  <si>
    <t>โครงการขอรับการสนับสนุนจากองค์กรปกครองส่วนท้องถิ่น</t>
  </si>
  <si>
    <r>
      <t>วิสัยทัศน์ :</t>
    </r>
    <r>
      <rPr>
        <sz val="16"/>
        <color indexed="8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</si>
  <si>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</si>
  <si>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color indexed="8"/>
        <rFont val="TH SarabunIT๙"/>
        <family val="2"/>
      </rPr>
      <t>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</si>
  <si>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t xml:space="preserve">โครงการขับเคลื่อนปรัชญาเศรษฐกิจพอเพียงในสหกรณ์/กลุ่มเกษตรกร  </t>
  </si>
  <si>
    <t xml:space="preserve"> โครงการส่งเสริมสหกรณ์/กลุ่มเกษตรกรสู่คุณภาพ</t>
  </si>
  <si>
    <t>โครงการพัฒนาการเกษตรครบวงจรในพื้นที่ที่มีศักยภาพ (บูรณาการกระทรวง)</t>
  </si>
  <si>
    <t>โครงการส่งเสริมนิสัยรักการอ่าน</t>
  </si>
  <si>
    <t>โครงการพัฒนาคุณภาพการบริหาร และจัดการการศึกษาตามเกณฑ์</t>
  </si>
  <si>
    <t>สพป.ราชบุรี เขต 1</t>
  </si>
  <si>
    <t>โครงการป้องกันลาดตลิ่ง ถนนลูกรังสายอนามัย-ศนย์พักพิงบ้านถ้ำหิน หมู่ 5 ต.สวนผึ้ง อ.สวนผึ้ง</t>
  </si>
  <si>
    <t>โครงการขุดลอกสระเก็บน้ำห้วยไทร หมู่ 5 บ้านหนองปล้อง ต.บ้านคา อ.บ้านคา</t>
  </si>
  <si>
    <t>โครงการขุดลอกสระเก็บน้ำสาธารณะประโยชน์พุขี้เหล็ก หมู่ 12 ต.บ้านคา อ.บ้านคา</t>
  </si>
  <si>
    <t xml:space="preserve">โครงการขุดลอกสระเก็บน้ำสาธารณะประโยชน์บ้านห้วยน้ำขาว หมู่ 13 ต.บ้านคา อ.บ้านคา </t>
  </si>
  <si>
    <t>สนง.พาณิชย์จังหวัดราชบุรี</t>
  </si>
  <si>
    <t>โครงการพัฒนาช่องทางการตลาดสินค้าจังหวัดราชบุรี</t>
  </si>
  <si>
    <t>โครงการส่งเสริมสุขภาพและการกีฬาชุมชน</t>
  </si>
  <si>
    <t>อำเภอ /ท่องเที่ยวและกีฬา</t>
  </si>
  <si>
    <t>โครงการส่งเสริมคุณธรรมและจริยธรรมชุมชน</t>
  </si>
  <si>
    <t>สพป.1,2/สพม.8</t>
  </si>
  <si>
    <t>สนง.พัฒนาสังคมฯ/พัฒนาชุมชน/เกษตรจังหวัด</t>
  </si>
  <si>
    <t>โครงการส่งเสริมการเรียนรู้ตามแนวพระราชดำริ</t>
  </si>
  <si>
    <t xml:space="preserve">โครงการอนุรักษ์และฟื้นฟูพื้นที่ป่า
</t>
  </si>
  <si>
    <t>โครงการขอสนับสนุนจากภาคเอกชน</t>
  </si>
  <si>
    <t>โครงการส่งเสริมศิลปวัฒนธรรมแข่งขันเรือยาวราชบุรี</t>
  </si>
  <si>
    <t>หอการค้าจังหวัดราชบุรี</t>
  </si>
  <si>
    <t>โครงการจัดแสดงจำหน่ายสินค้าจังหวัดราชบุรี(หอการค้าแฟร์)</t>
  </si>
  <si>
    <r>
      <t xml:space="preserve">ประเด็นยุทธศาสตร์ที่ 5  </t>
    </r>
    <r>
      <rPr>
        <sz val="16"/>
        <color indexed="8"/>
        <rFont val="TH SarabunIT๙"/>
        <family val="2"/>
      </rPr>
      <t xml:space="preserve"> การเสริมสร้างความมั่นคงของพื้นที่</t>
    </r>
  </si>
  <si>
    <t>รวม</t>
  </si>
  <si>
    <t xml:space="preserve">โครงการส่งเสริมและเพิ่มประสิทธิภาพผู้ผลิตOTOP </t>
  </si>
  <si>
    <t>สถาบันพัฒนาฝีมือแรงงานภาค 1</t>
  </si>
  <si>
    <t>1,3</t>
  </si>
  <si>
    <t>ที่ทำการปกครองอำเภอทุกอำเภอ</t>
  </si>
  <si>
    <t>สนง.อุตสาหกรรมจังหวัดสมุทรปราการ</t>
  </si>
  <si>
    <t>สนง.เกษตรและสหกรณ์จังหวัดสมุทรปราการ</t>
  </si>
  <si>
    <t>กิจกรรมหลักที่ 1.1 การป้องกันกลุ่มผู้มีโอกาสเข้าไปเกี่ยวข้องกับยาเสพติด</t>
  </si>
  <si>
    <t>2,3</t>
  </si>
  <si>
    <t>สนง.สวัสดิการและคุ้มครองแรงงานจังหวัด</t>
  </si>
  <si>
    <t>แผนงาน</t>
  </si>
  <si>
    <t>ยุทธศาสตร์ชาติ</t>
  </si>
  <si>
    <t>2,5</t>
  </si>
  <si>
    <t>1,4</t>
  </si>
  <si>
    <t>กิจกรรมย่อย</t>
  </si>
  <si>
    <t>จัดฝึกอบรมและให้คำปรึกษาให้ผู้ประกอบการเข้าใจแนวทางการดำเนินงานที่เป็นไปตามมาตรฐาน LWG</t>
  </si>
  <si>
    <t>กิจกรรมหลักที่ 2.15 ศูนย์พัฒนาเมืองอุตสาหกรรมเชิงนิเวศ (Eco Center) ส่วนกลาง</t>
  </si>
  <si>
    <t>จ้างผู้เชี่ยวชาญในการวิจัยและพัฒนานวัตกรรมการจัดมลพิษอุตสาหกรรม</t>
  </si>
  <si>
    <t>ปรับปรุงกฏ ระเบียบ ให้เอื้อต่อการพัฒนาเมืองอุตสาหกรรมเชิงนิเวศ</t>
  </si>
  <si>
    <t>1.สนง.ส่งเสริมการปกครองท้องถิ่นจังหวัดสมุทรปราการ
2.อปท.ที่เกี่ยวข้อง</t>
  </si>
  <si>
    <t xml:space="preserve">เชิญผู้ประกอบการในอุตสาหกรรมกระเป๋า เครื่องหนัง รองเท้า และวัตถุดิบสนับสนุน รวมทั้ง ผู้สนใจทั่วไป เข้าร่วมงาน และถ่ายทอดองค์ความรู้และแลกเปลี่ยน เสนอแนะ เพื่อให้ได้รับความรู้และประโยชน์สูงสุด </t>
  </si>
  <si>
    <t>เขตประกอบการอุตสาหกรรมฟอกหนัง ก.ม.30 และ ก.ม. 32</t>
  </si>
  <si>
    <t>องค์การบริหารส่วนจังหวัดสมุทรปราการ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</si>
  <si>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</si>
  <si>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สนง.พัฒนาชุมชนจังหวัดสมุทรปราการ</t>
  </si>
  <si>
    <t>สนับสนุนการจัดงานประเพณีสงกรานต์</t>
  </si>
  <si>
    <t>จัดงานสมโภชสมุทรปราการ ณ บริเวณศาลากลางจังหวัดสมุทรปราการ</t>
  </si>
  <si>
    <t>จัดงานในช่วงเทศกลางปีใหม่ ณ บริเวณตลาดน้ำบางน้ำผึ้ง</t>
  </si>
  <si>
    <t>จัดกิจกรรมในงานนมัสการองค์พระสมุทรเจดีย์และงานกาชาดจังหวัดสมุทรปราการ</t>
  </si>
  <si>
    <t>สนับสนุนการจัดงานประเพณีรับบัว</t>
  </si>
  <si>
    <t>จัดงานลอยกระทงจังหวัดสมุทรปราการ</t>
  </si>
  <si>
    <t>จัดงานแสดง ณ อาคารชาเลนเจอร์ 1 – 3 ศูนย์การแสดงสินค้าและการประชุม อิมแพ็ค เมืองทองธานี จังหวัดนนทบุรี หรือสถานที่อื่นที่เหมาะสม</t>
  </si>
  <si>
    <t>จัดทำป้ายประชาสัมพันธ์การท่องเที่ยวจังหวัดสมุทรปราการ (Billboard) จำนวน 2 ป้าย</t>
  </si>
  <si>
    <t>1.ที่ทำการปกครองจังหวัดสมุทรปราการ
2.ที่ทำการปกครองอำเภอทุกอำเภอ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</si>
  <si>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</si>
  <si>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ถ่ายทอดองค์ความรู้ทางวิชาการและฝึกปฏิบัติ</t>
  </si>
  <si>
    <t>แบบ จ.2</t>
  </si>
  <si>
    <t>แหล่งงบประมาณ</t>
  </si>
  <si>
    <t>จังหวัด</t>
  </si>
  <si>
    <t>กระทรวง กรม</t>
  </si>
  <si>
    <t>อปท.</t>
  </si>
  <si>
    <t>เอกชน</t>
  </si>
  <si>
    <t>งบประมาณ
(บาท)</t>
  </si>
  <si>
    <t>ค่าใช้จ่ายในการบริหารงานจังหวัดแบบบูรณาการ</t>
  </si>
  <si>
    <t>สนง.สาธารณสุขจังหวัดสมุทรปราการ</t>
  </si>
  <si>
    <t>สนง.ศึกษาธิการจังหวัดสมุทรปราการ</t>
  </si>
  <si>
    <t xml:space="preserve">1. ถ่ายทอดองค์ความรู้ทางวิชาการและฝึกปฏิบัติ
2. จัดกิจกรรมนันทนาการ
</t>
  </si>
  <si>
    <t xml:space="preserve">1. ถ่ายทอดองค์ความรู้ทางวิชาการและฝึกปฏิบัติ
2. จัดกิจกรรมละลายพฤติกรรม
3. ติดตามประเมินผล
</t>
  </si>
  <si>
    <t xml:space="preserve">1. จัดอบรม/ ประชุม
2. จัดทำสื่อประชาสัมพันธ์ข้อมูลข่าวสาร
3. จัดกิจกรรมกีฬานันทนาการ
</t>
  </si>
  <si>
    <t>ฝึกอาชีพเด็กและเยาวชน</t>
  </si>
  <si>
    <t>กิจกรรมหลักที่ 1.2 การแก้ไขปัญหาผู้ติดยาเสพติด</t>
  </si>
  <si>
    <t>ประเด็นการพัฒนา/
โครงการตามแผนพัฒนาจังหวัด</t>
  </si>
  <si>
    <t>ตัวชี้วัดโครงการ</t>
  </si>
  <si>
    <t>ลำดับ
ความสำคัญ</t>
  </si>
  <si>
    <t>หน่วยดำเนินงาน</t>
  </si>
  <si>
    <t>1. ประชาสัมพันธ์ พร้อมทั้งรับสมัครคัดเลือกโรงงานในพื้นที่เป้าหมาย
2. จัดอบรมเพื่อถ่ายทอดองค์ความรู้
3. สรุปผลการทวนสอบโรงงานและรับรางวัล
4. จัดทำฐานข้อมูล</t>
  </si>
  <si>
    <t>สนง.พลังงานจังหวัดสมุทรปราการ</t>
  </si>
  <si>
    <t>กิจกรรมหลักที่ 3.2 ส่งเสริมการผลิตมะม่วงน้ำดอกไม้สมุทรปราการคุณภาพเชิงการค้า</t>
  </si>
  <si>
    <t>การส่งเสริมการบริโภค
และการใช้วัตถุดิบสินค้า Q</t>
  </si>
  <si>
    <t>ร้านอาหารวัตถุดิบปลอดภัยเลือกใช้สินค้า Q</t>
  </si>
  <si>
    <t>สนง.เกษตรจังหวัดสมุทรปราการ</t>
  </si>
  <si>
    <t>สนง.ปศุสัตว์จังหวัดสมุทรปราการ</t>
  </si>
  <si>
    <t>สนง.พาณิชย์จังหวัดสมุทรปราการ</t>
  </si>
  <si>
    <t>กิจกรรมหลักที่ 6.2 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</si>
  <si>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7.1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</si>
  <si>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7.2 บำบัดและฟื้นฟูคุณภาพน้ำในคลองสายหลักและคลองเชื่อมต่อ</t>
  </si>
  <si>
    <t>กิจกรรมหลักที่ 7.3 รณรงค์และสร้างเครือข่ายการเฝ้าระวังมลพิษด้านสิ่งแวดล้อม</t>
  </si>
  <si>
    <t xml:space="preserve">1.สนง.ทรัพยากรธรรมชาติและสิ่งแวดล้อมจังหวัดสมุทรปราการ
2.อปท.ที่เกี่ยวข้อง
</t>
  </si>
  <si>
    <t>รณรงค์และสร้างเครือข่ายการเฝ้าระวังมลพิษด้านสิ่งแวดล้อม</t>
  </si>
  <si>
    <t xml:space="preserve">กิจกรรมหลักที่ 8.3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</si>
  <si>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8.5 ปรับปรุงซ่อมแซมประตูระบาย ทดน้ำ เพื่อสนับสนุนระบบป้องกันน้ำท่วมจังหวัดสมุทรปราการ</t>
  </si>
  <si>
    <t>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</si>
  <si>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</si>
  <si>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 xml:space="preserve">   1. โครงการของจังหวัด</t>
  </si>
  <si>
    <t>กิจกรรมหลักที่ 5.1 ส่งเสริมและเพิ่มขีดความสามารถในการแข่งขันภาคอุตสาหกรรม</t>
  </si>
  <si>
    <t xml:space="preserve">      2.1 โครงการของกระทรวงเกษตรและสหกรณ์</t>
  </si>
  <si>
    <t xml:space="preserve">   2. โครงการของกระทรวง กรม</t>
  </si>
  <si>
    <t xml:space="preserve">         2.1.1 โครงการของสำนักงานปลัดกระทรวงเกษตรและสหกรณ์</t>
  </si>
  <si>
    <t xml:space="preserve">         2.1.2 โครงการของกรมชลประทาน</t>
  </si>
  <si>
    <t xml:space="preserve">สำนักงานชลประทาน
ที่ 11 
</t>
  </si>
  <si>
    <t xml:space="preserve">      2.2 โครงการของกระทรวงอุตสาหกรรม</t>
  </si>
  <si>
    <t xml:space="preserve">         2.2.1 โครงการของสำนักงานปลัดกระทรวงอุตสาหกรรม</t>
  </si>
  <si>
    <t>กิจกรรมหลัก 2.6 อุตสาหกรรมคาร์บอนต่ำ</t>
  </si>
  <si>
    <t xml:space="preserve">         2.2.2 โครงการของกรมโรงงานอุตสาหกรรม</t>
  </si>
  <si>
    <t>กิจกรรมหลัก 2.4 ส่งเสริมการเพิ่มพื้นที่
สีเขียว การจัดแนวป้องกันมลพิษ 
(buffer zone) ในพื้นที่พัฒนาเมือง</t>
  </si>
  <si>
    <t>กิจกรรมหลัก 2.5 พัฒนาเครือข่ายอุตสาหกรรมเชิงนิเวศ (Eco Industry Network) และสร้างการมีส่วนร่วมจังหวัดสมุทรปราการ</t>
  </si>
  <si>
    <t>กิจกรรมหลัก 2.10 ส่งเสริมมาตรฐาน Leather Working Group (LWG) เพื่อยกระดับการจัดการสิ่งแวดล้อมและผลิตภัณฑ์</t>
  </si>
  <si>
    <t>กิจกรรมหลัก 2.13 ยกระดับอุตสาหกรรมแบบครบวงจร สำหรับอุตสาหกรรมฟอกหนังและผลิตภัณฑ์หนัง</t>
  </si>
  <si>
    <t>กิจกรรมหลัก 2.18 พัฒนาโรงงานอุตสาหกรรมเชิงนิเวศ/อุตสาหกรรมสีเขียว จังหวัดสมุทรปราการ</t>
  </si>
  <si>
    <t>กิจกรรมหลัก 2.21 ส่งเสริมและยกระดับเครือข่ายอุตสาหกรรมเชิงนิเวศ 15 จังหวัด</t>
  </si>
  <si>
    <t>กิจกรรมหลัก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</si>
  <si>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 xml:space="preserve">         2.2.3 โครงการของกรมส่งเสริมอุตสาหกรรม</t>
  </si>
  <si>
    <t xml:space="preserve">      2.3 โครงการของกระทรวงพลังงาน</t>
  </si>
  <si>
    <t>กิจกรรมหลัก 2.19 ส่งเสริมการบริหารจัดการพลังงานและการใช้พลังงานทดแทนในโรงงานอุตสาหกรรมเชิงนิเวศ</t>
  </si>
  <si>
    <t xml:space="preserve">         2.3.1 โครงการของสำนักงานปลัดกระทรวงพลังงาน</t>
  </si>
  <si>
    <t xml:space="preserve">      2.4 โครงการของกระทรวงทรัพยากรธรรมชาติและสิ่งแวดล้อม</t>
  </si>
  <si>
    <t xml:space="preserve">         2.4.1 โครงการของสำนักงานปลัดกระทรวงทรัพยากรธรรมชาติและสิ่งแวดล้อม</t>
  </si>
  <si>
    <t xml:space="preserve">      2.6 โครงการของกระทรวงมหาดไทย</t>
  </si>
  <si>
    <t>กิจกรรมหลักที่ 8.2 ก่อสร้างเขื่อนป้องกันตลิ่งและชายฝั่งในพื้นที่เสี่ยงภัยจากธรรมชาติ</t>
  </si>
  <si>
    <t>กิจกรรมหลัก 2.7 เปิดบ้านโรงงาน 
(Open house) กลุ่มอุตสาหกรรมฟอกหนัง</t>
  </si>
  <si>
    <t>ประเด็นการพัฒนา</t>
  </si>
  <si>
    <t>โครงการ
(จำนวน)</t>
  </si>
  <si>
    <t xml:space="preserve">      3.1 โครงการที่ 2 เมืองอุตสาหกรรมเชิงนิเวศ จังหวัดสมุทรปราการ</t>
  </si>
  <si>
    <t xml:space="preserve">สำนักงานชลประทาน
ที่ 11 </t>
  </si>
  <si>
    <t xml:space="preserve">      1.1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</si>
  <si>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 xml:space="preserve">      1.2 โครงการที่ 2 ส่งเสริมคุณภาพชีวิตประชาชน</t>
  </si>
  <si>
    <t xml:space="preserve">      1.3 โครงการที่ 3 พัฒนาหมู่บ้านเศรษฐกิจพอเพียงสู่ความยั่งยืน</t>
  </si>
  <si>
    <t xml:space="preserve">      2.1 โครงการของกระทรวงแรงงาน</t>
  </si>
  <si>
    <t xml:space="preserve">         2.1.1 โครงการของกรมพัฒนาฝีมือแรงงาน</t>
  </si>
  <si>
    <t xml:space="preserve">กิจกรรมหลักที่ 1.1 ส่งเสริมอาชีพหลักสูตรระยะสั้นให้กับผู้ว่างงาน และผู้ด้อยโอกาส </t>
  </si>
  <si>
    <t xml:space="preserve">      2.2 โครงการของกระทรวงศึกษาธิการ</t>
  </si>
  <si>
    <t xml:space="preserve">         2.2.1 โครงการของสำนักงานปลัดกระทรวงศึกษาธิการ</t>
  </si>
  <si>
    <t>กิจกรรมหลักที่ 2.3 ฝึกอาชีพเด็กและเยาวชน</t>
  </si>
  <si>
    <t xml:space="preserve">      2.3 โครงการของกระทรวงมหาดไทย</t>
  </si>
  <si>
    <t xml:space="preserve">      2.4 โครงการของกระทรวงสาธารณสุข</t>
  </si>
  <si>
    <t xml:space="preserve">         2.3.1 โครงการของกรมการปกครอง</t>
  </si>
  <si>
    <t xml:space="preserve">         2.4.1 โครงการของสำนักงานปลัดกระทรวงสาธารณสุข</t>
  </si>
  <si>
    <t>กิจกรรมหลักที่ 2.5 พัฒนาสุขภาพตามกลุ่มวัย ลดความเหลื่อมล้ำในการเข้าถึงบริการของประชาชนทุกคนในจังหวัดสมุทรปราการมุ่งสู่เมืองอุตสาหกรรมสุขภาพดี</t>
  </si>
  <si>
    <t xml:space="preserve">         2.1.2 โครงการของกรมสวัสดิการและคุ้มครองแรงงาน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</si>
  <si>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</si>
  <si>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 xml:space="preserve">รณรงค์เสริมสร้างสุขภาพแรงงานเพื่ออาชีวอนามัยในการทำงานที่ดีสู่ไทยแลนด์ 4.0
</t>
  </si>
  <si>
    <t xml:space="preserve">      2.5 โครงการของกระทรวงพลังงาน</t>
  </si>
  <si>
    <t xml:space="preserve">         2.5.1 โครงการของสำนักงานปลัดกระทรวงพลังงาน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</si>
  <si>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</si>
  <si>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</si>
  <si>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 xml:space="preserve">      2.6 โครงการของกระทรวงเกษตรและสหกรณ์</t>
  </si>
  <si>
    <t xml:space="preserve">         2.6.1 โครงการของสำนักงานปลัดกระทรวงเกษตรและสหกรณ์</t>
  </si>
  <si>
    <t xml:space="preserve">         2.6.2 โครงการของกรมปศุสัตว์</t>
  </si>
  <si>
    <t>ศูนย์เรียนรู้เศรษฐกิจพอเพียงด้านการเลี้ยงสัตว์
1) จัดตั้งศูนย์เรียนรู้เศรษฐกิจพอเพียงด้านการเลี้ยงสัตว์</t>
  </si>
  <si>
    <t xml:space="preserve">         2.6.3 โครงการของกรมส่งเสริมการเกษตร</t>
  </si>
  <si>
    <t>เพิ่มศักยภาพศูนย์เรียนรู้การเพิ่มประสิทธิภาพการผลิตสินค้าเกษตร
1) ปรับปรุงข้อมูลพื้นฐานประจำศูนย์เรียนรู้การเพิ่มประสิทธิภาพการผลิตสินค้าเกษตร (ศพก.) และศูนย์เครือข่าย
2) ปรับปรุงจัดทำฐานเรียนรู้ ศพก. และศูนย์เครือข่าย
3) ปรับปรุงและพัฒนาแปลงเรียนรู้ ศพก. และศูนย์เครือข่าย
4) พัฒนาศักยภาพเกษตรกรต้นแบบ ศพก. และศูนย์เครือข่าย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</si>
  <si>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</si>
  <si>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</si>
  <si>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 xml:space="preserve">กิจกรรมหลักที่ 4.6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</t>
  </si>
  <si>
    <t>.สนง.สาธารณสุขจังหวัดสมุทรปราการ</t>
  </si>
  <si>
    <t>กิจกรรมหลักที่ 4.7 แก้ไขปัญหาความเดือดร้อนของประชาชน เพื่ออำนวยความสะดวกและเพิ่มประสิทธิภาพในการให้บริการประชาชน</t>
  </si>
  <si>
    <t>กิจกรรมหลักที่ 5.1 สร้างเสริมทักษะและองค์ความรู้ให้กับบุคลากรทางการศึกษา</t>
  </si>
  <si>
    <t>สร้างเสริมทักษะและองค์ความรู้ให้กับบุคลากรทางการศึกษา
1) ถ่ายทอดองค์ความรู้ให้กับบุคลากรทางการศึกษาและเจ้าหน้าที่ที่เกี่ยวข้อง</t>
  </si>
  <si>
    <t>กิจกรรมหลักที่ 5.2 จัดหาสื่อการเรียนการสอนที่ทันสมัย และเพียงพอต่อการใช้งาน</t>
  </si>
  <si>
    <t>จัดหาสื่อการเรียนการสอนที่ทันสมัย และเพียงพอต่อการใช้งาน
1) จัดหาวัสดุ/ครุภัณฑ์ที่ใช้ในการเรียนการสอน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</si>
  <si>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</si>
  <si>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
1) ก่อสร้าง/ปรับปรุงอาคารเรียนและสิ่งประกอบ
2) ก่อสร้าง/ปรับปรุงสิ่งอำนวยความสะดวกและสิ่งประกอบ
3) ก่อสร้าง/ปรับปรุงลานอเนกประสงค์และสิ่งประกอบ</t>
  </si>
  <si>
    <t>กิจกรรมหลักที่ 6.2 ส่งเสริมและพัฒนาศักยภาพวิสาหกิจชุมชนจังหวัดสมุทรปราการ</t>
  </si>
  <si>
    <t xml:space="preserve">สนง.เกษตรจังหวัดสมุทรปราการ </t>
  </si>
  <si>
    <t>ส่งเสริมและพัฒนาศักยภาพวิสาหกิจชุมชนจังหวัดสมุทรปราการ
1) เพิ่มศักยภาพศูนย์เรียนรู้การเพิ่มประสิทธิภาพการผลิตสินค้าเกษตร (ศพก.)</t>
  </si>
  <si>
    <t>กิจกรรมหลักที่ 7.2 ป้องกันและกำจัดโรคพิษสุนัขบ้า</t>
  </si>
  <si>
    <t>กิจกรรมหลักที่ 7.7 ป้องกันและควบคุมโรคไข้หวัดนก ไข้หวัดใหญ่ และโรคมือเท้าปาก</t>
  </si>
  <si>
    <t>ป้องกันและควบคุมโรคไข้หวัดนก ไข้หวัดใหญ่ และโรคมือเท้าปาก
1) จัดซื้อวัสดุ เคมีภัณฑ์ ครุภัณฑ์และอุปกรณ์สนับสนุนหน่วยงานที่เกี่ยวข้อง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</si>
  <si>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</si>
  <si>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 xml:space="preserve">พัฒนาศาสนสถานและส่งเสริมการปฏิบัติตามหลักธรรมของศาสนา 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</si>
  <si>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</si>
  <si>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</si>
  <si>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 xml:space="preserve">      2.8 โครงการของสำนักงานพระพุทธศาสนาแห่งชาติ</t>
  </si>
  <si>
    <t>ส่งเสริมกิจกรรมกีฬาเพื่อเสริมสร้างสุขภาพที่ดีให้กับประชาชนทุกกลุ่มวัย</t>
  </si>
  <si>
    <t>กิจกรรมหลักที่ 4.5 ส่งเสริมกิจกรรมกีฬาเพื่อเสริมสร้างสุขภาพที่ดีให้กับประชาชนทุกกลุ่มวัย</t>
  </si>
  <si>
    <t xml:space="preserve">      2.7 โครงการของกระทรวงการท่องเที่ยวและกีฬา</t>
  </si>
  <si>
    <t xml:space="preserve">         2.7.1 โครงการของการกีฬาแห่งประเทศไทย</t>
  </si>
  <si>
    <t xml:space="preserve">   3. โครงการขององค์กรปกครองส่วนท้องถิ่น</t>
  </si>
  <si>
    <t xml:space="preserve">      3.1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</si>
  <si>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กิจกรรมหลักที่ 1.5 พัฒนาศักยภาพการดำรงชีวิตตามหลักปรัชญาของเศรษฐกิจพอเพียง</t>
  </si>
  <si>
    <t>กิจกรรมหลักที่ 1.6 พัฒนาคุณภาพชีวิตและส่งเสริมอาชีพประชาชน</t>
  </si>
  <si>
    <t>กิจกรรมหลักที่ 1.8 ฝึกอบรมส่งเสริมอาชีพคนพิการจังหวัดสมุทรปราการ</t>
  </si>
  <si>
    <t xml:space="preserve">      3.2 โครงการที่ 2 ส่งเสริมคุณภาพชีวิตประชาชน</t>
  </si>
  <si>
    <t>กิจกรรมหลักที่ 2.6 จัดงานวันคนพิการสากลประจำปี</t>
  </si>
  <si>
    <t>กิจกรรมหลักที่ 2.7 พัฒนาคุณภาพชีวิตคนพิการจังหวัดสมุทรปราการ</t>
  </si>
  <si>
    <t>กิจกรรมหลักที่ 2.8 พัฒนาคุณภาพชีวิตให้แก่ผู้สูงอายุจังหวัดสมุทรปราการ</t>
  </si>
  <si>
    <t>กิจกรรมหลักที่ 7.3 ส่งเสริมสุขภาพเพื่อสร้างภูมิคุ้มกันโรคให้แก่ประชาชน</t>
  </si>
  <si>
    <t>ส่งเสริมสุขภาพเพื่อสร้างภูมิคุ้มกันโรคให้แก่ประชาชน
1) จัดหาวัสดุ ครุภัณฑ์และอุปกรณ์สนับสนุนหน่วยงานที่เกี่ยวข้อง</t>
  </si>
  <si>
    <t xml:space="preserve">      1.1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</si>
  <si>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 xml:space="preserve">กิจกรรมหลักที่ 1.1 ก่อสร้างถนนที่เป็นเส้นทางใหม่เชื่อมถนนสายหลัก </t>
  </si>
  <si>
    <t>กิจกรรมหลักที่ 1.3 ปรับปรุงซ่อมแซมถนนสายหลักที่ชำรุด หรือทรุดโทรม</t>
  </si>
  <si>
    <t xml:space="preserve">แขวงทางหลวงสมุทรปราการ
</t>
  </si>
  <si>
    <t>กิจกรรมหลักที่ 1.4 ปรับปรุงซ่อมแซมถนนสายรองที่ชำรุด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</si>
  <si>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</si>
  <si>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 xml:space="preserve">      2.1 โครงการของกระทรวงคมนาคม</t>
  </si>
  <si>
    <t xml:space="preserve">         2.1.1 โครงการของกรมทางหลวง</t>
  </si>
  <si>
    <t>ก่อสร้างถนนที่เป็นเส้นทางใหม่เชื่อมถนนสายหลัก 
1) ก่อสร้างถนนและสิ่งประกอบที่เป็นเส้นทางใหม่
2) ก่อสร้างถนนและสิ่งประกอบที่เป็นเส้นทางเชื่อมต่อ</t>
  </si>
  <si>
    <t>กิจกรรมหลักที่ 1.2 ก่อสร้างถนนที่เป็นเส้นทางใหม่เชื่อมถนนสายรอง</t>
  </si>
  <si>
    <t>ก่อสร้างถนนที่เป็นเส้นทางใหม่เชื่อมถนนสายรอง
1) ก่อสร้างถนนและสิ่งประกอบที่เป็นเส้นทางเชื่อมต่อถนนสายรอง</t>
  </si>
  <si>
    <t xml:space="preserve">กิจกรรมหลักที่ 1.6 จัดตั้งศูนย์ควบคุมและสั่งการจราจรทางบก </t>
  </si>
  <si>
    <t>จัดตั้งศูนย์ควบคุมและสั่งการจราจรทางบก 
1) ปรับปรุง/ซ่อมแซมศูนย์ควบคุมและสั่งการจราจรทางบกที่ชำรุดทรุดโทรม
2) จัดหาอุปกรณ์/ครุภัณฑ์ศูนย์ควบคุมและสั่งการจราจรทางบก</t>
  </si>
  <si>
    <t>ตำรวจภูธรจังหวัดสมุทรปราการ</t>
  </si>
  <si>
    <t>กิจกรรมหลักที่ 1.7 ป้ายจราจรอัจฉริยะอำนวยความสะดวกการจราจร</t>
  </si>
  <si>
    <t xml:space="preserve">ป้ายจราจรอัจฉริยะอำนวยความสะดวกการจราจร
1) จัดทำป้ายจราจร และสื่อประชาสัมพันธ์ </t>
  </si>
  <si>
    <t xml:space="preserve">กิจกรรมหลักที่ 1.8 สร้างเสริมความปลอดภัยให้แก่ผู้ขับขี่รถจักรยานยนต์ </t>
  </si>
  <si>
    <t>สร้างเสริมความปลอดภัยให้แก่ผู้ขับขี่รถจักรยานยนต์ 
1) รณรงค์ประชาสัมพันธ์การสวมหมวกกันน็อคให้กับประชาชน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</si>
  <si>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</si>
  <si>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สร้างความรู้ ความเข้าใจให้กับสมาชิกเครือข่ายอาสาสมัครจราจรเชิงวิชาการและเชิงปฏิบัติ
1) ฝึกอบรมอาสาสมัครจราจรเชิงวิชาการและเชิงปฏิบัติ</t>
  </si>
  <si>
    <t xml:space="preserve">      2.2 โครงการของกระทรวงพลังงาน</t>
  </si>
  <si>
    <t xml:space="preserve">         2.2.1 โครงการของสำนักงานปลัดกระทรวงพลังงาน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</si>
  <si>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</si>
  <si>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>กิจกรรมหลักที่ 2.2 ก่อสร้างแนวถนนทางหลวงเดิมและถนนตัดใหม่</t>
  </si>
  <si>
    <t>ก่อสร้างแนวถนนทางหลวงเดิมและถนนตัดใหม่
1) สำรวจความคิดเห็นประชาชน
2) ก่อสร้างแนวถนนทางหลวงเดิม/ถนนตัดใหม่และสิ่งอำนวยความสะดวก</t>
  </si>
  <si>
    <t xml:space="preserve">         2.3.1 โครงการของกรมส่งเสริมการปกครองท้องถิ่น</t>
  </si>
  <si>
    <t>กิจกรรมหลักที่ 3.1 ก่อสร้างทางเดินเท้า คสล. และสะพาน</t>
  </si>
  <si>
    <t>ก่อสร้างทางเดินเท้า คสล. และสะพาน</t>
  </si>
  <si>
    <t>กิจกรรมหลักที่ 3.2 ปรับปรุง/ซ่อมแซมทางเดินเท้าและสะพาน</t>
  </si>
  <si>
    <t>ปรับปรุง/ซ่อมแซมทางเดินเท้าและสะพาน</t>
  </si>
  <si>
    <t xml:space="preserve">ที่ทำการปกครองอำเภอทุกอำเภอ
</t>
  </si>
  <si>
    <t xml:space="preserve">         2.3.2 โครงการของกรมโยธาธิการและผังเมือง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</si>
  <si>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</si>
  <si>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ประชาสัมพันธ์ เผยแพร่ ให้ประชาชนสามารถนำมาใช้ประโยชน์ในการพัฒนาที่ดิน</t>
  </si>
  <si>
    <t>สนง.โยธาธิการและผังเมืองจังหวัดสมุทรปราการ</t>
  </si>
  <si>
    <t xml:space="preserve">      2.4 โครงการของสำนักงานตำรวจแห่งชาติ</t>
  </si>
  <si>
    <t xml:space="preserve">      1.2 โครงการที่ 2 เพิ่มศักยภาพการแข่งขันการท่องเที่ยวจังหวัดสมุทรปราการ </t>
  </si>
  <si>
    <t xml:space="preserve">สนง.ท่องเที่ยวและกีฬาจังหวัดสมุทรปราการ
</t>
  </si>
  <si>
    <t>กิจกรรมหลักที่ 2.7 ส่งเสริมการท่องเที่ยวเชิงประวัติศาสตร์ งานสมโภชสมุทรปราการ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</si>
  <si>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</si>
  <si>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พัฒนาและปรับปรุงถนนที่เป็นเส้นทางเชื่อมโยงด้านการคมนาคมแหล่งท่องเที่ยวสำคัญ
 - ก่อสร้าง/ปรับปรุงทางและสะพาน</t>
  </si>
  <si>
    <t xml:space="preserve">      2.2 โครงการของกระทรวงมหาดไทย</t>
  </si>
  <si>
    <t xml:space="preserve">         2.2.1 โครงการของกรมส่งเสริมการปกครองท้องถิ่น</t>
  </si>
  <si>
    <t>กิจกรรมหลักที่ 1.3 พัฒนาเส้นทางจักรยานเพื่อการท่องเที่ยวเชิงสุขภาพ</t>
  </si>
  <si>
    <t>พัฒนาเส้นทางจักรยานเพื่อการท่องเที่ยวเชิงสุขภาพ
 - ก่อสร้าง/ปรับปรุงทางพร้อมสิ่งอำนวยความสะดวก</t>
  </si>
  <si>
    <t xml:space="preserve">         2.2.2 โครงการของกรมการปกครอง</t>
  </si>
  <si>
    <t>กิจกรรมหลักที่ 1.4 พัฒนาสิ่งอำนวยความสะดวกและความปลอดภัยในแหล่งท่องเที่ยว</t>
  </si>
  <si>
    <t>พัฒนาสิ่งอำนวยความสะดวกและความปลอดภัยในแหล่งท่องเที่ยว
 - ก่อสร้าง/ปรับปรุงทางสิ่งอำนวยความสะดวก</t>
  </si>
  <si>
    <t>พัฒนาแหล่งท่องเที่ยว
ที่เป็นประวัติศาสตร์ และศิลปวัฒนธรรม
 - ปรับปรุง/ซ่อมแซมอาคารและสิ่งประกอบ</t>
  </si>
  <si>
    <t xml:space="preserve">         2.2.3 โครงการของกรมการพัฒนาชุมชน</t>
  </si>
  <si>
    <t xml:space="preserve">      2.3 โครงการของกระทรวงการท่องเที่ยวและกีฬา</t>
  </si>
  <si>
    <t xml:space="preserve">         2.3.1 โครงการของสำนักงานปลัดกระทรวงการท่องเที่ยวและกีฬา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</si>
  <si>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</si>
  <si>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 xml:space="preserve">สนง.พัฒนาชุมชนจังหวัดสมุทรปราการ
</t>
  </si>
  <si>
    <t>กิจกรรมหลักที่ 3.1 เพิ่มทักษะการผลิตสินค้า OTOP และสินค้าชุมชนให้ได้มาตรฐาน</t>
  </si>
  <si>
    <t>กิจกรรมที่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</si>
  <si>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</si>
  <si>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 xml:space="preserve">ตำรวจภูธรจังหวัดสมุทรปราการ
</t>
  </si>
  <si>
    <t>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
 - ถ่ายทอดองค์ความรู้ให้กับบุคลากรและเจ้าหน้าที่ที่เกี่ยวข้อง</t>
  </si>
  <si>
    <t>กิจกรรมหลักที่ 2.6 จัดงานประเพณีสงกรานต์</t>
  </si>
  <si>
    <t>กิจกรรมหลักที่ 2.8 ส่งเสริมและประชาสัมพันธ์การท่องเที่ยวจังหวัดสมุทรปราการในช่วงเทศกาลกลางปีใหม่</t>
  </si>
  <si>
    <t>กิจกรรมหลักที่ 2.10 จัดกิจกรรมในงานนมัสการองค์พระสมุทรเจดีย์และงานกาชาดจังหวัดสุมทรปราการ</t>
  </si>
  <si>
    <t>กิจกรรมหลักที่ 2.11 จัดงานประเพณีรับบัว</t>
  </si>
  <si>
    <t>กิจกรรมหลักที่ 2.12 ส่งเสริมการท่องเที่ยวเชิงวัฒนธรรมและประเพณีอันดีงามของท้องถิ่น (งานลอยกระทงจังหวัดสมุทรปราการ)</t>
  </si>
  <si>
    <t>กิจกรรมหลักที่ 2.13 เสริมสร้างภาพลักษณ์และการประชาสัมพันธ์การท่องเที่ยวจังหวัดสมุทรปราการ</t>
  </si>
  <si>
    <t>กิจกรรมหลักที่ 3.4 จัดงานตลาดน้ำดอกแก้วในงานกาชาด</t>
  </si>
  <si>
    <t>กิจกรรมหลักที่ 3.5 จัดงานรื่นรมย์ ชมของดีสมุทรปราการ</t>
  </si>
  <si>
    <t>จัดงานตลาดน้ำดอกแก้วในงานกาชาด</t>
  </si>
  <si>
    <t>จัดงานรื่นรมย์ ชมของดีสมุทรปราการ</t>
  </si>
  <si>
    <t xml:space="preserve">      1.1 โครงการที่ 1 ป้องกันและแก้ไขปัญหายาเสพติดจังหวัดสมุทรปราการ</t>
  </si>
  <si>
    <t>กิจกรรมหลักที่ 1.5 ป้องกันและแก้ไขปัญหายาเสพติดในสถานประกอบการ</t>
  </si>
  <si>
    <t>กิจกรรมหลักที่ 1.6 เสริมสร้างความเข้มแข็งกองทุนแม่ของแผ่นดินวิถีพอเพียง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</si>
  <si>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</si>
  <si>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</si>
  <si>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 xml:space="preserve">      1.3 โครงการที่ 3 ป้องกันและแก้ไขปัญหาภัยคุกคามรูปแบบใหม่ของจังหวัดสมุทรปราการ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</si>
  <si>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</si>
  <si>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</si>
  <si>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</si>
  <si>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</si>
  <si>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สนง.แรงงานจังหวัดสมุทรปราการ</t>
  </si>
  <si>
    <t xml:space="preserve">      2.1 โครงการของกระทรวงมหาดไทย</t>
  </si>
  <si>
    <t>ที่ทำการปกครองจังหวัดสมุทรปราการ</t>
  </si>
  <si>
    <t>กิจกรรมหลักที่ 1.3 การควบคุมตัวยาและผู้ค้ายาเสพติด</t>
  </si>
  <si>
    <t>กิจกรรมหลักที่ 1.4 เสริมทักษะชีวิตแก่เด็กและเยาวชนห่างไกลยาเสพติด</t>
  </si>
  <si>
    <t>สนง.สวัสดิการและคุ้มครองแรงงานจังหวัดสมุทรปราการ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</si>
  <si>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</si>
  <si>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</si>
  <si>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</si>
  <si>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ถ่ายทอดองค์ความรู้ให้กับประชาชน และสร้างกระบวนการมีส่วนร่วมของประชาชน
 - ถ่ายทอดองค์ความรู้เชิงปฏิบัติการและเชิงวิชาการ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</si>
  <si>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</si>
  <si>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</si>
  <si>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การแก้ไขปัญหาความเดือดร้อนและลดความเหลื่อมหล้ำในสังคมของประชาชนจังหวัดสมุทรปราการ
1) พัฒนาระบบบริการเรื่องร้องเรียน
2) ประชาสัมพันธ์ข้อมูลสาร
3) จัดตั้งศูนย์ไกล่เกลี่ยเรื่องร้องเรียน
4) ฝึกอบรมประชาชนในการไกลเกลี่ย ประนีประนอมข้อพิพาทระดับหมู่บ้าน/ชุมชน</t>
  </si>
  <si>
    <t>สนง.ยุติธรรมจังหวัดสมุทรปราการ</t>
  </si>
  <si>
    <t xml:space="preserve">      2.4 โครงการของกระทรวงแรงงาน</t>
  </si>
  <si>
    <t xml:space="preserve">         2.4.1 โครงการของสำนักงานปลัดกระทรวงแรงงาน</t>
  </si>
  <si>
    <t>สนง.พัฒนาสังคมและความมั่นคงของมนุษย์จังหวัดสมุทรปราการ</t>
  </si>
  <si>
    <t>สนง.อัยการคุ้มครองสิทธิ์ (สคช.) จังหวัดสมุทรปราการ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</si>
  <si>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</si>
  <si>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
1) ฝึกอบรมทางวิชาการ
2) จัดหารถนำขบวน และวัสดุ/อุปกรณ์ในการรักษาความปลอดภัย</t>
  </si>
  <si>
    <t>พัฒนาศักยภาพสมาชิกเครือข่ายการป้องกันและแก้ไขปัญหาการค้ามนุษย์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</si>
  <si>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</si>
  <si>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การป้องกันและแก้ไขปัญหาอาชญากรรมข้ามชาติ และพัฒนาเทคโนโลยีรองรับให้เท่าทันภัยคุกคามรูปแบบใหม่
 - จัดหาเครื่องมืออุปกรณ์ที่ทันสมัยและฝึกอบรมการใช้งาน</t>
  </si>
  <si>
    <t>การป้องกันและเฝ้าระวังปัญหาอาชญากรรม การทุจริตประพฤติมิชอบและการกระทำผิดกฎหมาย</t>
  </si>
  <si>
    <t>สนง.บังคับคดีจังหวัดสมุทรปราการ</t>
  </si>
  <si>
    <t>กิจกรรมหลักที่ 3.8 สร้างภูมิคุ้มกันทางสังคมตามศาสตร์พระราชา</t>
  </si>
  <si>
    <t xml:space="preserve">สนง.ป้องกันและบรรเทาสาธารณภัยจังหวัดสมุทรปราการ
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</si>
  <si>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</si>
  <si>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</si>
  <si>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</si>
  <si>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</si>
  <si>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>ประชาสัมพันธ์ เผยแพร่ข้อมูลเพื่อระงับ และเตือนภัย
   - จัดตั้งศูนย์ข้อมูลในการเตือนภัย และเผยแพร่ข้อมูลเพื่อระงับ และเตือนภัย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</si>
  <si>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</si>
  <si>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 xml:space="preserve">      2.3 โครงการของกระทรวงยุติธรรม</t>
  </si>
  <si>
    <t xml:space="preserve">         2.3.1 โครงการของสำนักงานปลัดกระทรวงยุติธรรม</t>
  </si>
  <si>
    <t xml:space="preserve">         2.4.2 โครงการของกรมสวัสดิการและคุ้มครองแรงงาน</t>
  </si>
  <si>
    <t xml:space="preserve">      2.5 โครงการของกระทรวงการพัฒนาสังคมและความมั่นคงของมนุษย์</t>
  </si>
  <si>
    <t xml:space="preserve">         2.5.1 โครงการของสำนักงานการพัฒนาสังคมและความมั่นคงของมนุษย์</t>
  </si>
  <si>
    <t xml:space="preserve">      2.6 โครงการของกระทรวงศึกษาธิการ</t>
  </si>
  <si>
    <t xml:space="preserve">         2.6.1 โครงการของสำนักงานปลัดกระทรวงศึกษาธิการ</t>
  </si>
  <si>
    <t xml:space="preserve">      2.8 โครงการของสำนักงานตำรวจแห่งชาติ</t>
  </si>
  <si>
    <t xml:space="preserve">      3.1 โครงการที่ 1 ป้องกันและแก้ไขปัญหายาเสพติดจังหวัดสมุทรปราการ</t>
  </si>
  <si>
    <t>กิจกรรมหลักที่ 1.9 อบจ. บ้าน วัด โรงเรียนร่วมประสานต้านภัยยาเสพติด</t>
  </si>
  <si>
    <t>กิจกรรมหลักที่ 1.10 สตรีไทย วิถีไทย วิถีชุมชนพอเพียงต้านภัยยาเสพติด</t>
  </si>
  <si>
    <t>กิจกรรมหลักที่ 1.11 ครอบครัวคุณธรรมนำชุมชนพ้นภัยยาเสพติด</t>
  </si>
  <si>
    <t>กิจกรรมหลักที่ 1.12 ประชาชนเข้มแข็งต้านภัยยาเสพติด</t>
  </si>
  <si>
    <t>กิจกรรมหลักที่ 1.13 มัสยิดสานใจป้องกันภัยยาเสพติด</t>
  </si>
  <si>
    <t>กิจกรรมหลักที่ 1.14 เสริมสร้างประสิทธิภาพป้องกันและแก้ไขปัญหายาเสพติด</t>
  </si>
  <si>
    <t>กิจกรรมหลักที่ 1.15 อบรมเยาวชนรวมใจต้านภัยยาเสพติด</t>
  </si>
  <si>
    <t xml:space="preserve">รณรงค์ประชาสัมพันธ์ต้านภัยยาเสพติด </t>
  </si>
  <si>
    <t xml:space="preserve">      3.2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</si>
  <si>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 xml:space="preserve">กิจกรรมหลักที่ 2.8 สร้างความ ปรองดอง สมานฉันท์ เพื่อการปฏิรูป
</t>
  </si>
  <si>
    <t>จัดกิจกรรมเฉลิมพระเกียรติเนื่องในโอกาสมหามงคลเฉลิมพระเกียรติพระบาทสมเด็จพระเจ้าอยู่หัวฯ สมเด็จพระนางเจ้าฯ และพระบรมวงศานุวงศ์ทุกพระองค์ รวมถึงงานพิธีและกิจกรรมที่รัฐบาลและจังหวัดสมุทรปราการกำหนด</t>
  </si>
  <si>
    <t>กิจกรรมหลักที่ 2.3 ส่งเสริมโรงงาน
อุตสาหกรรมให้มีความรับผิดชอบต่อสังคม และชุมชนอย่างยั่งยืน (CSR Beginner, CSR DIW and CSR DIW Continuous)</t>
  </si>
  <si>
    <t>กิจกรรมหลักที่ 2.1 พัฒนาแหล่งท่องเที่ยวที่เป็นประวัติศาสตร์ และศิลปวัฒนธรรม</t>
  </si>
  <si>
    <t xml:space="preserve">      1.2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</si>
  <si>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10,11</t>
  </si>
  <si>
    <t>2,3,4</t>
  </si>
  <si>
    <t>กิจกรรมหลักที่ 6.5 พัฒนาเครือข่ายอนุรักษ์ฟื้นฟูคุณภาพน้ำคูคลองและลดปริมาณขยะมูลฝอยชุมชนจังหวัดสมุทรปราการ</t>
  </si>
  <si>
    <t xml:space="preserve">สนง.ทรัพยากร
ธรรมชาติและสิ่งแวดล้อมจังหวัดสมุทรปราการ </t>
  </si>
  <si>
    <t>กิจกรรมที่ 8.7 ปรับปรุงเสริมเขื่อนหินใหญ่ป้องกันน้ำทะเลกัดเซาะชายฝั่งทะเล หมู่ที่ ๙ ตำบลคลองด่าน อำเภอบางบ่อ จังหวัดสมุทรปราการ</t>
  </si>
  <si>
    <t>ที่ทำการปกครองอำเภอบางบ่อ</t>
  </si>
  <si>
    <t>สำนักงานแรงงานจังหวัดสมุทรปราการ</t>
  </si>
  <si>
    <t>สำนักงานพัฒนาชุมชนจังหวัดสมุทรปราการ</t>
  </si>
  <si>
    <t>สำนักงานศึกษาธิการจังหวัดสมุทรปราการ</t>
  </si>
  <si>
    <t>กิจกรรมหลักที่ 5.5 การเสริมสร้างทักษะภาษาอังกฤษด้วยการใช้เทคโนโลยี</t>
  </si>
  <si>
    <t>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</si>
  <si>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</si>
  <si>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 xml:space="preserve">กิจกรรมหลักที่ 3.2 สร้างมูลค่าเพิ่มสินค้าและบริการด้านการท่องเที่ยวที่เป็นอัตลักษณ์ของพื้นที่  </t>
  </si>
  <si>
    <t>กิจกรรมหลักที่ 2.4 ประชาสัมพันธ์การท่องเที่ยวจังหวัดสมุทรปราการ</t>
  </si>
  <si>
    <t xml:space="preserve">
</t>
  </si>
  <si>
    <t>กิจกรรมหลักที่ 7.4 ป้องกันและแก้ไขปัญหาโรคเอดส์ในชุมชน</t>
  </si>
  <si>
    <t>กิจกรรมหลักที่ 7.6 ป้องกันและควบคุมไข้เลือดออก</t>
  </si>
  <si>
    <t xml:space="preserve">14
15
</t>
  </si>
  <si>
    <t xml:space="preserve">19
20
21
</t>
  </si>
  <si>
    <t>ปรับปรุงเสริมเขื่อนหินใหญ่ป้องกันน้ำทะเลกัดเซาะชายฝั่งทะเล หมู่ที่ ๙ ตำบลคลองด่าน อำเภอบางบ่อ จังหวัดสมุทรปราการ</t>
  </si>
  <si>
    <t xml:space="preserve">39
42
48
9
</t>
  </si>
  <si>
    <t xml:space="preserve">10
35
40
</t>
  </si>
  <si>
    <t xml:space="preserve">22
23
24
25
</t>
  </si>
  <si>
    <t>47
2</t>
  </si>
  <si>
    <t>เป้าหมายการพัฒนา : “เมืองอุตสาหกรรมสะอาด เกษตรปลอดภัย ท่องเที่ยวอย่างมีคุณค่า พัฒนาเมืองและคุณภาพชีวิตที่ดี”</t>
  </si>
  <si>
    <t>แผนปฏิบัติราชการประจำปีงบประมาณ พ.ศ. 2566
จังหวัดสมุทรปราการ</t>
  </si>
  <si>
    <r>
      <rPr>
        <b/>
        <sz val="14"/>
        <rFont val="TH SarabunPSK"/>
        <family val="2"/>
      </rPr>
      <t xml:space="preserve">ประเด็นยุทธศาสตร์ที่ 3 </t>
    </r>
    <r>
      <rPr>
        <sz val="14"/>
        <rFont val="TH SarabunPSK"/>
        <family val="2"/>
      </rPr>
      <t>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  </r>
  </si>
  <si>
    <r>
      <rPr>
        <b/>
        <sz val="14"/>
        <color theme="1"/>
        <rFont val="TH SarabunPSK"/>
        <family val="2"/>
      </rPr>
      <t xml:space="preserve">ประเด็นยุทธศาสตร์ที่ 4 </t>
    </r>
    <r>
      <rPr>
        <sz val="14"/>
        <color theme="1"/>
        <rFont val="TH SarabunPSK"/>
        <family val="2"/>
      </rPr>
      <t>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  </r>
  </si>
  <si>
    <r>
      <rPr>
        <b/>
        <sz val="14"/>
        <rFont val="TH SarabunPSK"/>
        <family val="2"/>
      </rPr>
      <t xml:space="preserve">ประเด็นยุทธศาสตร์ที่ 5 </t>
    </r>
    <r>
      <rPr>
        <sz val="14"/>
        <rFont val="TH SarabunPSK"/>
        <family val="2"/>
      </rPr>
      <t>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  </r>
  </si>
  <si>
    <t>กิจกรรมหลักที่ 3.4 ส่งเสริมการผลิตสมุนไพรและพืชผักปลอดภัยจากสารพิษ</t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</si>
  <si>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</si>
  <si>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>กิจกรรมหลักที่ 2.16 วิจัยและพัฒนานวัตกรรมการขจัดมลพิษอุตสาหกรรม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</si>
  <si>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</si>
  <si>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</si>
  <si>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t>กิจกรรมหลักที่ 3.1 ส่งเสริมการผลิตและ แปรรูปสินค้าข้าวปลอดภัยได้มาตรฐาน</t>
  </si>
  <si>
    <t>กิจกรรมหลักที่ 3.3 ส่งเสริมการผลิตมะพร้าวน้ำหอมเพื่อการค้า</t>
  </si>
  <si>
    <t>กิจกรรมหลักที่ 3.5 ส่งเสริมการเพาะเลี้ยงชันโรงปลอดภัยสร้างรายได้</t>
  </si>
  <si>
    <t>กิจกรรมหลักที่ 3.7 ส่งเสริมการผลิตปลาสลิดให้ได้มาตรฐาน GAP เพื่อเชื่อมโยงการยื่นขอใช้ตรา GI ปลาสลิดบางบ่อ</t>
  </si>
  <si>
    <t>สำนักงานประมงจังหวัดสมุทรปราการ</t>
  </si>
  <si>
    <t>กิจกรรมหลักที่ 3.12 พัฒนาศักยภาพผู้ประกอบการโรงฆ่าสัตว์และร้านจำหน่ายเนื้อสัตว์ภายในจังหวัดสมุทรปราการ</t>
  </si>
  <si>
    <t>กิจกรรมที่ 3.13 จัดงานแสดงและจำหน่ายสินค้าผลิตภัณฑ์ด้านการเกษตร</t>
  </si>
  <si>
    <t>กิจกรรมที่ 3.20 อำนวยการและติดตามผลการดำเนินงาน</t>
  </si>
  <si>
    <t>กิจกรรมหลักที่ 1.2 การพัฒนาสร้างสรรค์นวัตกรรมใหม่ จากวัสดุที่ไม่ใช้แล้ว โดยเทคโนโลยีการผลิตที่สะอาด 3R</t>
  </si>
  <si>
    <t xml:space="preserve">1.สนง.เกษตรจังหวัดสมุทรปราการ
</t>
  </si>
  <si>
    <t>กิจกรรมหลักที่ 6.1 การเพิ่มประสิทธิภาพทางการตลาดกลุ่มเครือข่ายผู้ประกอบการทางธุรกิจ Moc Biz Club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</si>
  <si>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</si>
  <si>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 xml:space="preserve">สำนักงานพัฒนาชุมชนจังหวัดสมุทรปราการ </t>
  </si>
  <si>
    <t>การพัฒนาศักยภาพผู้ผลิต ผู้ประกอบการ OTOP เครือข่ายองค์ความรู้ KBO จังหวัด และการพัฒนาผลิตภัณฑ์ OTOP
1.ประชุมเชิงปฏิบัติการพัฒนาศักยภาพผู้ผลิต 
ผู้ประกอบการ OTOP
2.ออกแบบ 20 ผลิตภัณฑ์
่3.จัดแสดงและจำหน่ายผลิตภัณฑ์ OTOP</t>
  </si>
  <si>
    <t>การเพิ่มประสิทธิภาพทางการตลาดกลุ่มเครือข่ายผู้ประกอบการทางธุรกิจ Moc Biz Club
1. จัดเจรจาจับคู่ธุรกิจ (Business Matching)
2. พัฒนาระบบตลาดการพัฒนาการค้าทาง Online</t>
  </si>
  <si>
    <t>กิจกรรมหลักที่ 1.4 การขยายโอกาสในการสร้างอาชีพใหม่ให้กับแรงงานนอกระบบ</t>
  </si>
  <si>
    <t>สำนักงานพาณิชย์จังหวัดสมุทรปราการ</t>
  </si>
  <si>
    <t>กิจกรรมที่ 3.15 เชื่อมโยงสินค้าราคาประหยัด ลดค่าครองชีพ เพื่อประชาชนจังหวัดสมุทรปราการ</t>
  </si>
  <si>
    <t>กิจกรรมที่ 3.16 ยกระดับผลิตภัณฑ์ปากน้ำสู่ตลาดโลก (เซลล์แมนปากน้ำ)</t>
  </si>
  <si>
    <t xml:space="preserve">สำนักงานพลังงานจังหวัดสมุทรปราการ </t>
  </si>
  <si>
    <t xml:space="preserve">กิจกรรมหลักที่ 3.1 สมุทรปราการสร้าง แบ่งปันน้อมนำเศรษฐกิจพอเพียง
</t>
  </si>
  <si>
    <t>สมุทรปราการสร้าง แบ่งปันน้อมนำเศรษฐกิจพอเพียง
1.จัดเวทีสร้างทีมผู้นำการเรียนรู้ตามปรัชญาของเศรษฐกิจพอเพียงและสร้างระบบการบริหารจัดการชุมชน 
2.ประชุมเชิงปฏิบัติทบทวนแนวทางการดำเนินงานหมู่บ้านเศรษฐกิจพอเพียง
3.สนับสนุนกิจกรรมการจั้งตั้งศูนย์แบ่งปัน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</si>
  <si>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</si>
  <si>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 xml:space="preserve">กิจกรรมหลักที่ 2.19 เชฟชุมชนเพื่อยกระดับการท่องเที่ยวเชิงอาหารจังหวัดสมุทรปราการ </t>
  </si>
  <si>
    <t>สำนักงานการท่องเที่ยวและกีฬาจังหวัดสมุทรปราการ</t>
  </si>
  <si>
    <t>กิจกรรมที่ 2.20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</si>
  <si>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2.21 ส่งเสริมการท่องเที่ยวเชิงกีฬาเพื่อสุขภาพ</t>
  </si>
  <si>
    <t>สำนักงานการท่องเที่ยวกีฬาจังหวัดสมุทรปราการ</t>
  </si>
  <si>
    <t>กิจกรรมหลักที่ 2.5 ท่องเที่ยวประวัติศาสตร์ ย้อนรอยเล่าขาน วิกฤตการณ์ ร.ศ. 112</t>
  </si>
  <si>
    <t>สนง.ท่องเที่ยวและกีฬาจังหวัดสมุทรปราการ</t>
  </si>
  <si>
    <t>กิจกรรมหลักที่ 2.16 ส่งเสริมการท่องเที่ยวเชิงกีฬา และนันทนาการ เพื่อรองรับการท่องเที่ยวชีวิตวิถีใหม่</t>
  </si>
  <si>
    <t>สำนักงานวัฒนธรรมจังหวัดสมุทรปราการ</t>
  </si>
  <si>
    <t>กิจกรรมหลักที่ 2.23 เสริมสร้างเอกลักษณ์และค่านิยมความเป็นไทย จังหวัดสมุทรปราการ</t>
  </si>
  <si>
    <t>กิจกรรมหลักที่ 2.1 วางและออกแบบวางผังพัฒนาพื้นที่เฉพาะ</t>
  </si>
  <si>
    <t>กิจกรรมหลักที่ 2.2 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</si>
  <si>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อปท.ที่เกี่ยวข้อง</t>
  </si>
  <si>
    <t xml:space="preserve">   4 โครงการความร่วมมือกับภาคเอกชน</t>
  </si>
  <si>
    <t xml:space="preserve">      4.1 โครงการที่ 2 เมืองอุตสาหกรรมเชิงนิเวศ จังหวัดสมุทรปราการ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</si>
  <si>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</si>
  <si>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</si>
  <si>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</si>
  <si>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 xml:space="preserve">กิจกรรมหลักที่ 2.20 พัฒนาบุคลากรด้านอุตสาหกรรมเพื่อส่งเสริมความเข้าใจด้านกฎหมายผังเมืองและสิ่งแวดล้อม </t>
  </si>
  <si>
    <t xml:space="preserve">สนง.ประมงจังหวัดสมุทรปราการ </t>
  </si>
  <si>
    <t>กิจกรรมหลักที่ 3.9 การรักษาคุณภาพน้ำให้เหมาะสมในการเพาะเลี้ยงสัตว์น้ำเศรษฐกิจ</t>
  </si>
  <si>
    <t>กิจกรรมหลักที่ 8.1 ออกแบบผังพัฒนาพื้นที่เฉพาะ เพื่อป้องกันการกัดเซาะชายฝั่งทะเลสมุทรปราการ</t>
  </si>
  <si>
    <t xml:space="preserve">สนง.โยธาธิการและผังเมืองจังหวัดสมุทรปราการ
</t>
  </si>
  <si>
    <t>กิจกรรมหลักที่ 8.4 ปรับปรุงระบบชลประทานในพื้นที่คุ้งบางกะเจ้าระยะที่ 1 , 2</t>
  </si>
  <si>
    <t>กิจกรรมที่ 3.18 การส่งเสริมการบริโภคและการใช้วัตถุดิบสินค้า Q</t>
  </si>
  <si>
    <t>กิจกรรมที่ 3.19 ร้านอาหารวัตถุดิบปลอดภัยเลือกใช้สินค้า Q</t>
  </si>
  <si>
    <t xml:space="preserve">         2.6.1 โครงการของกรมโยธาธิการและผังเมือง</t>
  </si>
  <si>
    <t>3,4</t>
  </si>
  <si>
    <t>3,4,5</t>
  </si>
  <si>
    <t>ที่ทำการปกครองอำเภอบางพลี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</si>
  <si>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</si>
  <si>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กิจกรรมหลักที่ 3.4 เพิ่มศักยภาพศูนย์เรียนรู้การเพิ่มประสิทธิภาพการผลิตสินค้าเกษตร</t>
  </si>
  <si>
    <t>สนง.พระพุทธศาสนาจังหวัดสมุทรปราการ</t>
  </si>
  <si>
    <t>3,4,6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</si>
  <si>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</si>
  <si>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กิจกรรมหลักที่ 3.3 ศูนย์เรียนรู้เศรษฐกิจพอเพียงด้านการเลี้ยงสัตว์</t>
  </si>
  <si>
    <t>สนง.สาธารณสุขจังหวัดสมุทรปราการ 
อปท. ที่เกี่ยวข้อง</t>
  </si>
  <si>
    <t>กิจกรรมหลักที่ 4.1 แก้ไขปัญหาความเดือดร้อนของประชาชนด้านสาธารณูปโภค สาธารณูปการให้ครอบคลุมและเพียงพอ</t>
  </si>
  <si>
    <t>1.สนง.ศึกษาธิการจังหวัดสมุทรปราการ
2.อปท.ที่เกี่ยวข้อง</t>
  </si>
  <si>
    <t>1.สนง.พระพุทธศาสนาจังหวัดสมุทรปราการ
2.อปท.ที่เกี่ยวข้อง</t>
  </si>
  <si>
    <t>1.สำนักงานการกีฬาแห่งประเทศไทยจังหวัดสมุทรปราการ
2.ที่ทำการปกครองอำเภอทุกอำเภอ
3.อปท.ที่เกี่ยวข้อง</t>
  </si>
  <si>
    <t xml:space="preserve">      3.4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</si>
  <si>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 xml:space="preserve">      3.5 โครงการที่ 7 ควบคุมและป้องกันแก้ไขปัญหาโรคติดต่อในคน/สัตว์ และโรคอุบัติใหม่</t>
  </si>
  <si>
    <t xml:space="preserve">      3.6 โครงการที่ 8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</si>
  <si>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อปท. ที่เกี่ยวข้อง</t>
  </si>
  <si>
    <t>กระทรวง</t>
  </si>
  <si>
    <t>กรม</t>
  </si>
  <si>
    <t>แขวงทางหลวงสมุทรปราการ</t>
  </si>
  <si>
    <t>ที่ทำการปกครองจังหวัด</t>
  </si>
  <si>
    <t>กิจกรรมหลักที่ 2.17 ส่งเสริมการท่องเที่ยวชุมชนในพื้นที่อำเภอเมืองสมุทรปราการ</t>
  </si>
  <si>
    <t>ที่ว่าการอำเภอเมืองสมุทรปราการ</t>
  </si>
  <si>
    <t>อำเภอพระประแดง</t>
  </si>
  <si>
    <t xml:space="preserve">      3.2 โครงการที่ 2 เพิ่มศักยภาพการแข่งขันการท่องเที่ยวจังหวัดสมุทรปราการ</t>
  </si>
  <si>
    <t xml:space="preserve">      3.1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</si>
  <si>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 xml:space="preserve">สำนักงานยุติธรรมจังหวัดสมุทรปราการ </t>
  </si>
  <si>
    <t>1,3,6</t>
  </si>
  <si>
    <t>กิจกรรมหลักที่ 3.9 สนับสนุนชุดรักษาความปลอดภัยหมู่บ้านในการช่วยเหลือประชาชน (ชรบ.) อำเภอเมืองสมุทรปราการ</t>
  </si>
  <si>
    <t xml:space="preserve">กิจกรรมหลักที่ 3.10 ฝึกอบรมทบทวนชุดรักษาความปลอดภัยหมู่บ้าน (ชรบ.) </t>
  </si>
  <si>
    <t>ที่ทำการปกครองอำเภอเมืองสมุทรปราการ</t>
  </si>
  <si>
    <t>ที่ทำการปกครองอำเภอ
บางพลี</t>
  </si>
  <si>
    <t>3,6</t>
  </si>
  <si>
    <t xml:space="preserve">      3.3 โครงการที่ 4 เตรียมความพร้อมในการป้องกันสาธารณภัยทุกรูปแบบในพื้นที่จังหวัดสมุทรปราการ</t>
  </si>
  <si>
    <t>2,6</t>
  </si>
  <si>
    <t>โครงการตามแผนปฏิบัติราชการประจำปี พ.ศ. 2566 ของจังหวัดสมุทรปราการ</t>
  </si>
  <si>
    <t>สนับสนุนชุดรักษาความปลอดภัยหมู่บ้านในการช่วยเหลือประชาชน (ชรบ.) อำเภอเมืองสมุทรปราการ
- ก่อสร้างศูนย์ประสานงานชุดรักษาความปลอดภัยหมู่บ้าน</t>
  </si>
  <si>
    <t>การสนับสนุนการบูรณาการและการขับเคลื่อนนโยบายในระดับอำเภอและท้องที่
- ก่อสร้างลานจอดรถจักรยานยนต์</t>
  </si>
  <si>
    <t>สร้างและส่งเสริมกระบวนการยุติธรรม (รู้รอบ ภัยสังคม) 
- จัดตั้งคณะทำงานและจัดทำแผนงานการดำเนินงาน</t>
  </si>
  <si>
    <t>อำนวยการและติดตามผลการดำเนินงาน
1.จัดทำสื่อประชาสัมพันธ์สินค้าเกษตรปลอดภัย
2.จัดประชุมเพื่อบูรณาการโครงการ</t>
  </si>
  <si>
    <t>ยกระดับผลิตภัณฑ์ปากน้ำสู่ตลาดโลก 
1.จัดประชุม เพื่อกำหนดทิศทาง
2.จัดงานมหกรรมสินค้า</t>
  </si>
  <si>
    <t>ส่งเสริมการผลิตและแปรรูปข้าวปลอดภัยและได้มาตรฐาน
1.อบรมถ่ายทอดเทคโนโลยีการผลิตข้าวปลอดภัยและได้มาตรฐาน GAP
2.จัดทำแปลงสาธิตการปลูกข้าวปลอดภัยและได้มาตรฐาน
3.จัดทำแปลงส่งเสริมการผลิตข้าวปลอดภัยและได้มาตรฐาน
4.การติดตามประเมินผลโครงการ</t>
  </si>
  <si>
    <t xml:space="preserve">พัฒนาศักยภาพผู้ประกอบการโรงฆ่าสัตว์ และร้านจำหน่ายเนื้อสัตว์ภายในจังหวัดสมุทรปราการ
1.อบรมพัฒนาศักยภาพ
  1) ผู้ประกอบการโรงฆ่าสัตว์
  2) ร้านจำหน่ายเนื้อสัตว์
</t>
  </si>
  <si>
    <t>จัดงานแสดงและจำหน่ายสินค้าผลิตภัณฑ์ด้านการเกษตร
1.จ้างเหมาจัดงานสินค้าเกษตรปลอดภัยและของดีเมืองปากน้ำ
2.จ้างเหมาจัดงานมหกรรมสินค้าเกษตร
3.จ้างเหมาจัดงานสินค้าประมงปลอดภัย ใส่ใจคุณภาพและเจรจาการค้า/จับคู่ธุรกิจ</t>
  </si>
  <si>
    <t>การจัดจำหน่ายสินค้าราคาประหยัดลดค่าครองชีพ เพื่อประชาชนจังหวัดสมุทรปราการ
1.จ้างเหมาจัดโครงการตลาดสินค้าราคาประหยัด ลดค่าครองชีพ เพื่อประชาชนจังหวัดสมุทรปราการ จำนวน 6 ครั้ง</t>
  </si>
  <si>
    <t>ประชาสัมพันธ์เชิงรุกส่งเสริมการท่องเที่ยวและเสริมสร้างความเชื่อมั่นให้แก่นักท่องเที่ยว เพื่อรองรับการท่องเที่ยววิถีใหม่ (New Normal)
1. ดำเนินการจัดสร้าง Microsite สำหรับเป็นตัวกลางสำหรับแสดงผล เพื่อเป็นสื่อกลางในการเผยแพร่ข้อมูลสถานแหล่งท่องเที่ยว 
2. จัดทำคลิปวิดีโอสั้น จัดหาบุคคลที่มีชื่อเสียง 
และจัดกิจกรรมออน์ไลน์ด้านการท่องเที่ยว</t>
  </si>
  <si>
    <t>ท่องเที่ยวประวัติศาสตร์ ย้อนรอยเล่าขาน วิกฤตการณ์ ร.ศ. 112
1.ประชาสัมพันธ์การจัดงานผ่านสื่อต่าง ๆ
2.ออกแบบ ตกแต่ง สาถนที่ จัดกิจกรรมต่าง ๆ ให้สอดคล้องกับยุคสมัย ร.ศ.112</t>
  </si>
  <si>
    <t>ส่งเสริมการท่องเที่ยวเชิงกีฬาและนันทนาการ เพื่อรองรับการท่องเที่ยวชีวิตวิถีใหม่
1.จัดการประชุมเชิงปฏิบัติการเกี่pงกับการท่องเที่ยว</t>
  </si>
  <si>
    <t>กิจกรรมหลักที่ 2.14 การดำเนินงานด้านการพัฒนาเมืองอุตสาหกรรมเชิงนิเวศจังหวัดสมุทรปราการ</t>
  </si>
  <si>
    <t xml:space="preserve">      1.1 โครงการที่ 2 เมืองอุตสาหกรรมเชิงนิเวศ จังหวัดสมุทรปราการ</t>
  </si>
  <si>
    <t>การพัฒนาสร้างสรรค์นวัตกรรมใหม่ จากวัสดุที่ไม่ใช้แล้ว โดยเทคโนโลยีการผลิตที่สะอาด 3R</t>
  </si>
  <si>
    <t>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</si>
  <si>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</si>
  <si>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</si>
  <si>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 xml:space="preserve">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</si>
  <si>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ส่งเสริมความเชื่อมโยงอุตสาหกรรมหลักกับชุมชนเพื่อให้เกิดการผลิตในระดับอุตสาหกรรม (CSV)</t>
  </si>
  <si>
    <t>การรักษาคุณภาพน้ำให้เหมาะสมในการเพาะเลี้ยงสัตว์น้ำเศรษฐกิจ</t>
  </si>
  <si>
    <t>พัฒนาบุคลากรด้านอุตสาหกรรมเพื่อส่งเสริมความเข้าใจด้านกฎหมายผังเมืองและสิ่งแวดล้อม</t>
  </si>
  <si>
    <t>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</si>
  <si>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ออกแบบผังพัฒนาพื้นที่เฉพาะ เพื่อป้องกันการกัดเซาะชายฝั่งทะเลสมุทรปราการ</t>
  </si>
  <si>
    <t xml:space="preserve"> วางและออกแบบวางผังพัฒนาพื้นที่เฉพาะ</t>
  </si>
  <si>
    <t>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</si>
  <si>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</si>
  <si>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บำบัดและฟื้นฟูคุณภาพน้ำในคลองสายหลักและคลองเชื่อมต่อ</t>
  </si>
  <si>
    <t>ปรับปรุงซ่อมแซมประตูระบาย ทดน้ำ เพื่อสนับสนุนระบบป้องกันน้ำท่วมจังหวัดสมุทรปราการ</t>
  </si>
  <si>
    <t>ก่อสร้างเขื่อน คสล.ป้องกันตลิ่งบริเวณวัดสร่างโศก หมู่ที่ 6 ตำบลคลองด่าน อำเภอบางบ่อ</t>
  </si>
  <si>
    <t>สนง. ป้องกันและบรรเทาสาธารณภัยจังหวัดสมุทรปราการ</t>
  </si>
  <si>
    <t>จัดซื้อถังดับเพลิงชนิดผงเคมีแห้งให้แก่ชุมชนแออัดในจังหวัดสมุทรปราการ
1. จัดซื้อถังดับเพลิงชนิดผงเคมีแห้ง
2. มอบถังดับเพลิงชนิดผงเคมีแห้งให้แก่อำเภอต่าง ๆ เพื่อในไปมอบให้กับชุมชนแออัดในจังหวัดสมุทรปราการ</t>
  </si>
  <si>
    <t>ปรับปรุงระบบชลประทานในพื้นที่คุ้งบางกะเจ้าระยะที่ 1 , 2</t>
  </si>
  <si>
    <t>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</si>
  <si>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พัฒนาเสริมสร้างทักษะแรงงาน (Skilled labour) เพื่อยกระดับศักยภาพและรองรับเทคโนโลยีขั้นสูง</t>
  </si>
  <si>
    <t>พัฒนาการเกษตรตามแนวทฤษฏีใหม่</t>
  </si>
  <si>
    <t>พัฒนาสถานศึกษาเพื่อให้เพียงพอต่อการให้บริการการศึกษาขั้นพื้นฐาน</t>
  </si>
  <si>
    <t>แก้ไขปัญหาความเดือดร้อนของประชาชนด้านสาธารณูปโภค สาธารณูปการให้ครอบคลุมและเพียงพอ</t>
  </si>
  <si>
    <t xml:space="preserve">      3.3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</si>
  <si>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6,7</t>
  </si>
  <si>
    <t>พัฒนาศาสนสถานและส่งเสริมการปฏิบัติตามหลักธรรมของศาสนา</t>
  </si>
  <si>
    <t>ส่งเสริมกิจกรรมกีฬา
เพื่อเสริมสร้างสุขภาพที่ดีให้กับประชาชน
ทุกกลุ่มวัย</t>
  </si>
  <si>
    <t xml:space="preserve"> ป้องกันและกำจัดโรคพิษสุนัขบ้า</t>
  </si>
  <si>
    <t>ป้องกันและควบคุมโรคไข้หวัดนก ไข้หวัดใหญ่ และโรคมือเท้าปาก</t>
  </si>
  <si>
    <t>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</si>
  <si>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 xml:space="preserve"> การจัดทำแผนแม่บทการพัฒนาระบบโครงสร้างพื้นฐานการคมนาคมขนส่งในพื้นที่จังหวัด
สมุทรปราการ</t>
  </si>
  <si>
    <t xml:space="preserve">กิจกรรมหลักที่ 2.10 สร้างและส่งเสริมกระบวนการยุติธรรม  </t>
  </si>
  <si>
    <t>ถ่ายทอดองค์ความรู้ให้กับประชาชน ในการป้องกันภัยพิบัติเบื้องต้น</t>
  </si>
  <si>
    <t>สร้างเครือข่ายและถ่ายทอดองค์ความรู้ในการเฝ้าระวังและเตือนภัยที่เกิดภัยธรรมชาติ</t>
  </si>
  <si>
    <t>ประชาสัมพันธ์ เผยแพร่ข้อมูลเพื่อระงับ และเตือนภัย</t>
  </si>
  <si>
    <t>การฟื้นฟู และเยียวยาผู้ที่ได้รับผลกระทบจากภัยพิบัติที่เกิดขึ้น</t>
  </si>
  <si>
    <t xml:space="preserve">การเตรียมความพร้อมซักซ้อมแผนเผชิญเหตุเกี่ยวกับภัยพิบัติต่าง ๆ </t>
  </si>
  <si>
    <t>กิจกรรมหลักที่ 2.23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</si>
  <si>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 xml:space="preserve">1. ที่ทำการปกครองจังหวัดสมุทรปราการ
2. ที่ทำการปกครองอำเภอ
</t>
  </si>
  <si>
    <t>ท้องถิ่น</t>
  </si>
  <si>
    <t>การดำเนินงานด้านการพัฒนาเมืองอุตสาหกรรมเชิงนิเวศจังหวัดสมุทรปราการ 
1.จัดประชุมคณะกรรมการพัฒนาเมืองฯ และคณะทำงานขับเคลื่อนฯ
2.สัมมนาเพื่อชี้แจงเกี่ยวกับการพัฒนาเมืองอุตสาหกรรมเชิงนิเวศ
3.อบรมให้ความรู้ผู้ประกอบการโรงงานและปะชาสัมภันธ์เผยแพร่ข้อมูล ในพื้นที่เมืองอุตสาหกรรมเชิงนิเวศ</t>
  </si>
  <si>
    <t>ส่งเสริมการผลิตมะม่วงน้ำดอกไม้สมุทรปราการคุณภาพเชิงการค้า
1.อบรมถ่ายทอดเทคโนโลยี จัดทำแปลงสาธิต/เรียนรู้การผลิตและจัดทำแปลงส่งเสริมการผลิตมะม่วงน้ำดอกไม้คุณภาพดี</t>
  </si>
  <si>
    <t>ส่งเสริมการผลิตมะพร้าวน้ำหอมเพื่อการค้า
1.อบรมถ่ายทอดเทคโนโลยี จังทำแปลงสาธิตแลและแปลงส่งเสริมกการผลิตมะพร้าวน้ำหอมเพื่อการค้า</t>
  </si>
  <si>
    <t>ส่งเสริมการผลิตสมุนไพรและพืชผักปลอดภัยจากสารพิษ
1.อบรมถ่ายทอดเทคโนโลยี จัดทำแปลงสาธิตและแปลงส่งเสริมการผลิตสมุนไพรและพืชผักปลอดภัยและได้มาตรฐาน</t>
  </si>
  <si>
    <t>ส่งเสริมการเพาะเลี้ยงชันโรงปลอดภัยสร้างรายได้
1.อบรมถ่ายทอดเทคโนโลยี จำแปลงสาธิตและแปลงส่งเสริมการเพาะเลี้ยงชันโรงปลอดภัย</t>
  </si>
  <si>
    <t xml:space="preserve">ส่งเสริมและเพิ่มขีดความสามารถในการแข่งขันภาคอุตสาหกรรมของจังหวัดสมุทรปราการ
1.อบรมเสริมสร้างและพัฒนาความรู้ด้านการพัฒนาผลิตภัณฑ์ บรรจุภัณฑ์ พร้อมการขับเคลื่อนด้านการตลาดออนไลน์ 
2.พัฒนาบรรจุภัณฑ์สินค้าชุมชน </t>
  </si>
  <si>
    <t>การขยายโอกาสในการสร้างอาชีพใหม่ให้กับแรงงานนอกระบบ
1. สำรวจ ข้อมูลความต้องการในการประกอบอาชีพของแรงงานนอกระบบและกลุ่มเปราะบางในพื้นที่
2. จัดทำรายละเอียดกิจกรรม/หลักสูตร เพื่อขออนุมัติดำเนินการ
3. จัดฝึกอาชีพตามหลักสูตรที่ได้รับการอนุมัติงบประมาณ</t>
  </si>
  <si>
    <t>กิจกรรมหลักที่ 2.4 การสนับสนุน
การบูรณาการและการขับเคลื่อนนโยบายในระดับอำเภอและท้องที่</t>
  </si>
  <si>
    <t>ส่งเสริมอาชีพหลักสูตรระยะสั้นให้กับผู้ว่างงาน และผู้ด้อยโอกาส 
1) ถ่ายทอดองค์ความรู้หลักสูตรระยะสั้น
2) สนับสนุนปัจจัยการดำเนินการ
3) จัดหาช่องทางการจัดจำหน่าย</t>
  </si>
  <si>
    <t>กิจกรรมหลักที่ 4.4 การจัดทำ
แผนแม่บทการพัฒนาระบบโครงสร้างพื้นฐานการคมนาคมขนส่งในพื้นที่จังหวัดสมุทรปราการ</t>
  </si>
  <si>
    <t>กิจกรรมหลักที่ 4.3 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</t>
  </si>
  <si>
    <t>สถานีพลังงานชุมชนเพื่อพัฒนาเศรษฐกิจฐานราก จังหวัดสมุทรปราการ
-รวบรวมข้อมูลต้นทุนด้านพลังงานในการผลิตสินค้าและจัดซื้อจัดจ้างเทคโนโลยีพลังงาน</t>
  </si>
  <si>
    <t>กิจกรรมหลักที่ 3.23 สถานีพลังงานชุมชนเพื่อพัฒนาเศรษฐกิจฐานราก จังหวัดสมุทรปราการ</t>
  </si>
  <si>
    <t xml:space="preserve">กิจกรรมหลักที่ 7.5 ขุดลอกคลองพร้อมกำจัดวัชพืชและผักตบชวาในคลอง  </t>
  </si>
  <si>
    <t>ดำเนินการฝึกอบรมทบทวนตามหลักสูตร ชรบ.ให้กับประชาชนในพื้นที่อำเภอทุกตำบล/หมู่บ้าน จำนวน 600 คน โดยแบ่งออกเป็นจำนวน 6 รุ่น ๆ ละ 100 คน</t>
  </si>
  <si>
    <t>กิจกรรมหลักที่ 2.22  พัฒนาและฟื้นฟูแหล่งท่องเที่ยวของวิสาหกิจชุมชนบางปลานวัติวิถี (บ้านบางกะอี่) เชื่อมโยงการท่องเที่ยวชุมชน</t>
  </si>
  <si>
    <t xml:space="preserve">ดำเนินการปรับปรุงฐานการเรียนรู้  ในศูนย์การเรียนรู้ตามรอยศาสตร์พระราชาตำบลบางปลา อำเภอบางพลี จังหวัดสมุทรปราการ (ในพื้นที่วิสาหกิจชุมชนบางปลานวัติวิถี) </t>
  </si>
  <si>
    <t>กำกับคุณภาพ การค้า การสำรอง และความปลอดภัย สถานประกอบกิจการพลังงาน
1. กิจกรรม ตรวจขออนุญาตใหม่  ตรวจต่ออายุใบอนุญาต   
    ตรวจครบวาระ และตรวจตราสถานีบริการ 
2. กิจกรรม ตรวจคุณภาพน้ำมันสถานีบริการ</t>
  </si>
  <si>
    <t>เพิ่มประสิทธิภาพศูนย์บริการข้อมูลการอนุรักษ์พลังงานและพลังงานทดแทนเคลื่อนที่ (Energy Mobile Unit)
- กิจกรรมออกหน่วยประชาสัมพันธ์ข้อมูลการอนุรักษ์พลังงานและพลังงานทดแทน</t>
  </si>
  <si>
    <t>ส่งเสริมการบริหารจัดการพลังงานและการใช้พลังงานทดแทนในโรงงานอุตสาหกรรมเชิงนิเวศ
1. จ้างที่ปรึกษาสำรวจข้อมูลโครงการ และประเมินศักยภาพโรงงานด้านการอนุรักษ์พลังงาน และพลังงานทดแทนไม่น้อยกว่า 10 โรงงาน
2. โรงงานในพื้นที่อุตสาหกรรมเชิงนิเวศ มีสัดส่วนการใช้พลังงานทดแทนเพิ่มขึ้น</t>
  </si>
  <si>
    <t>การแก้ไขปัญหาผู้ติดยาเสพติด
1.รณรงค์ประชาสัมพันธ์ต่อต้านยาเสพติด 
2.จัดงานวันรณรงค์ประชาสัมพันธ์เนื่องในวันต่อต้านยาเสพติดโลก(๒๖ มิถุนายน) พร้อมจัดแสดงนิทรรศการ การแสดงของชมรม TO BE NUMBER ONE</t>
  </si>
  <si>
    <t xml:space="preserve">ป้องกันและแก้ไขปัญหายาเสพติดในสถานประกอบการ
1. จัดอบรมเจ้าหน้าที่ผู้รับผิดชอบงานด้านยาเสพติด
2. จัดซื้อชุดทดสอบหาสารเสพติด
</t>
  </si>
  <si>
    <t>รณรงค์และประชาสัมพันธ์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
- อบรมสร้างความรู้ความเข้าใจ และสร้างการตระหนักในการร่วมกันปกป้องและเชิดชูสถาบันพระมหากษัตริย์ และสถาบันสำคัญของชาติ ตลอดจนการสร้างความรัก ความสามัคคีของคนในชาติ</t>
  </si>
  <si>
    <t>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
1.คัดเลือกกลุ่มเป้าหมายเพื่อเข้าร่วมโครงการ
2.อบรมและศึกษาดูงาน</t>
  </si>
  <si>
    <t xml:space="preserve">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
1. งานพนังกั้นน้ำหน้าสถานีสูบน้ำสุวรรณภูมิ 
2. งานพนังกั้นน้ำคลองพระองค์ไชยานุชิต 
3. ปรับปรุงผิวถนนคันกั้นน้ำคลองพระองค์ไชยานุชิต </t>
  </si>
  <si>
    <t>1. ทบทวนข้อมูลโรงงานอุตสาหกรรมในพื้นที่
2. สำรวจสภาพทางกายภาพ การใช้ประโยชน์ที่ดิน และรักษาสิ่งแวดล้อม
3. นำเสนอรูปแบบการปรับปรุงการเพิ่มพื้นที่สีเขียว
4. จัดประชุมเชิงปฏิบัติการเพื่อรับฟังความคิดเห็น
5. จัดทำหลักเกณฑ์ข้อกำหนดเกี่ยวกับแนวกันชนและแนวป้องกัน
6. จัดฝึกอบรมผู้เกี่ยวข้อง</t>
  </si>
  <si>
    <t>1. จัดตั้งเครือข่ายอุตสาหกรรมเชิงนิเวศครอบคลุมพื้นที่อุตสาหกรรมหนาแน่นในพื้นที่เป้าหมาย
2. จัดทำค่ายเยาวชนรักษ์สิ่งแวดล้อม 1 ครั้ง 2 วัน
3. จัดอบรมเชิงปฏิบัติการแนวทางการพัฒนาเมืองอุตสาหกรรมเชิงนิเวศ(5 มิติ 20 ด้าน) กฎหมาย และความรู้ด้านอื่นๆ ให้กลุ่มเป้าหมาย</t>
  </si>
  <si>
    <t xml:space="preserve">แขวงทางหลวงชนบทสมุทรปราการ
</t>
  </si>
  <si>
    <t xml:space="preserve">         2.1.1 โครงการของกรมการปกครอง</t>
  </si>
  <si>
    <t xml:space="preserve">         2.1.2 โครงการของกรมการพัฒนาชุมชน</t>
  </si>
  <si>
    <t xml:space="preserve">         2.1.3 โครงการของกรมป้องกันและบรรเทาสาธารณภัย</t>
  </si>
  <si>
    <t xml:space="preserve">         2.3.2 โครงการของกรมบังคับคดี</t>
  </si>
  <si>
    <t>สรุปโครงการตามแผนปฏิบัติราชการประจำปี พ.ศ. 2566 ของจังหวัดสมุทรปราการ</t>
  </si>
  <si>
    <t>กิจกรรมหลักที่ 3.5 ส่งเสริมคุณภาพชีวิตของประชาชนที่ดีขึ้นโดยการลดรายจ่ายให้กับประชาชน</t>
  </si>
  <si>
    <t>กิจกรรมหลักที่ 2.15 ติดตั้งพลังงานแสงอาทิตย์ผลิตพลังงานไฟฟ้าในหน่วยราขการ</t>
  </si>
  <si>
    <t>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1) ก่อสร้าง/ปรับปรุงลานอเนกประสงค์และสิ่งประกอบ
2) ก่อสร้าง/ปรับปรุงสิ่งอำนวยความสะดวก
3) จัดหาเครื่องมือ/อุปกรณ์การแพทย์ที่ทันสมัย
4) พัฒนาบุคลากรด้านสาธารณสุขในการให้บริการประชาชน
5) ประชาสัมพันธ์ และรณรงค์การให้บริการด้านสาธารณสุข</t>
  </si>
  <si>
    <t>ติดตั้งระบบพลังงานแสงอาทิตย์ผลิตพลังงานไฟฟ้าขนาด 
10 กิโลวัตต์</t>
  </si>
  <si>
    <t>ป้องกันและกำจัดโรคพิษสุนัขบ้า
1) จัดประชุมเชิงปฏิบัติการร่วมกับหน่วยงานที่เกี่ยวข้อง
2) ให้การสนับสนุนงบประมาณในการปฏิบัติงานป้องกันโรคพิษสุนัขบ้า
3) เก็บรวบรวมข้อมูลจำนวนประชากรสัตว์ที่ได้รับวัคซีน</t>
  </si>
  <si>
    <t>พัฒนาคุณภาพชีวิตและส่งเสริมอาชีพประชาชน
1) ถ่ายทอดองค์ความรู้ทักษะพื้นฐานในการดำรงชีวิตและการพัฒนาอาชีพที่เหมาะสม
2) ศึกษาดูงาน</t>
  </si>
  <si>
    <t>ฝึกอาชีพ เพิ่มรายได้ ลดรายจ่าย เพื่อการพัฒนาคุณภาพชีวิตของผู้ด้อยโอกาสจังหวัดสมุทรปราการ
1) ส่งเสริมแนวคิด  ความรู้ และทักษะในการประกอบอาชีพให้แก่กลุ่มผู้ด้อยโอกาสต่างๆ และประชาชนในเขตพื้นที่จังหวัดสมุทรปราการ
2) จัดการฝึกอบรม/กิจกรรม ในเขตพื้นที่จังหวัดสมุทรปราการ</t>
  </si>
  <si>
    <t>ฝึกอบรมส่งเสริมอาชีพคนพิการจังหวัดสมุทรปราการ
1) ส่งเสริมความรู้ทักษะ ความชำนาญในการฝึกอาชีพด้านต่างๆ ให้คนพิการ ผู้ดูแลคนพิการ ผู้ช่วยคนพิการ อาสาสมัคร
2) จัดการฝึกอบรม/กิจกรรม ในเขตพื้นที่จังหวัดสมุทรปราการ</t>
  </si>
  <si>
    <t>พัฒนาคุณภาพชีวิตคนพิการจังหวัดสมุทรปราการ
1) จัดอบรม/ศึกษาดูงานการพัฒนาการส่งเสริมอาชีพ การสร้างงานสร้างรายได้
2) จัดอบรมเพื่อส่งเสริมสุขภาพให้คนพิการ
3) จัดอบรมการใช้ภาษาอังกฤษให้คนพิการและผู้ด้อยโอกาส</t>
  </si>
  <si>
    <t>พัฒนาคุณภาพชีวิตให้แก่ผู้สูงอายุจังหวัดสมุทรปราการ
1) จัดฝึกอบรม/ศึกษาดูงาน
2) จัดกิจกรรมและนันทนาการต่าง ๆ สำหรับผู้สูงอายุ
3) ฝึกอบรมอาชีพระยะสั้นสำหรับผู้สูงอายุ</t>
  </si>
  <si>
    <t>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</t>
  </si>
  <si>
    <t>โครงการส่งเสริมการท่องเที่ยวเชิงกีฬา 
เพื่อสุขภาพ (Sports Tourism)
- ดำเนินการกิจกรรม การจัดงานปั่นจักรยานเพื่อสุขภาพและการท่องเที่ยว</t>
  </si>
  <si>
    <t>เสริมสร้างเอกลักษณ์และค่านิยมความเป็นไทย จังหวัดสมุทรปราการ
-จัดกิจกรรมค่ายเยาวชนเสริมสร้างเอกลักษณ์และค่านิยมความเป็นไทย และอบรมมารยาทไทย</t>
  </si>
  <si>
    <t xml:space="preserve">สร้างมูลค่าเพิ่มสินค้าและบริการด้านการท่องเที่ยวที่เป็นอัตลักษณ์ของพื้นที่
1. ประชุมเชิงปฏิบัติการค้นหาผู้ประกอบการชุมชน (Champ) 
2. การทดสอบโปรแกรมการท่องเที่ยว 
3. การจัดทำโปรแกรมภาพรวมเพื่อใช้เป็นโปรแกรมการท่องเที่ยวชุมชน </t>
  </si>
  <si>
    <t>เพิ่มทักษะการผลิตสินค้า OTOP และสินค้าชุมชนให้ได้มาตรฐาน
1) พัฒนาทักษะการผลิตสินค้า OTOP และสินค้าชุมชน
2) ส่งเสริมสินค้า OTOP และสินค้าชุมชนให้ได้รับการรองมาตรฐาน</t>
  </si>
  <si>
    <t>การควบคุมตัวยาและผู้ค้ายาเสพติด</t>
  </si>
  <si>
    <t>เสริมทักษะชีวิตแก่เด็กและเยาวชนห่างไกลยาเสพติด</t>
  </si>
  <si>
    <t xml:space="preserve">1. ที่ทำการปกครองจังหวัดสมุทรปราการ
2. ที่ทำการปกครองอำเภอ
</t>
  </si>
  <si>
    <t>เสริมสร้างความเข้มแข็ง และสร้างเครือข่ายอาสาสมัครประชาธิปไตย
1) จัดตั้งเครือข่ายอาสาสมัครประชาธิปไตย
2) อบรมให้ความรู้ทางวิชาการ</t>
  </si>
  <si>
    <t xml:space="preserve">ถ่ายทอดองค์ความรู้ให้กับประชาชน ในการป้องกันภัยพิบัติเบื้องต้น
 - อบรมให้ความรู้เกี่ยวกับการป้องกันสาธารณภัย และอื่นๆ </t>
  </si>
  <si>
    <t>สร้างเครือข่ายและถ่ายทอดองค์ความรู้ในการเฝ้าระวังและเตือนภัยที่เกิดภัยธรรมชาติ
1) จัดตั้งเครือข่ายการเฝ้าระวัง พร้อมทั้งพัฒนาทักษะ
2) จัดตั้งศูนย์อำนวยความสะดวกเฝ้าระวังและเตือนภัยที่เกิดภัยธรรมชาติ</t>
  </si>
  <si>
    <t>การฟื้นฟู และเยียวยาผู้ที่ได้รับผลกระทบจากภัยพิบัติที่เกิดขึ้น
1) แจกจ่ายถุงยังชีพ
2) ตรวจประเมินสุขภาพประชาชนที่ได้รับผลกระทบ
3) จัดหาสิ่งอำนวยความสะดวก</t>
  </si>
  <si>
    <t>สนง.ป้องกันและบรรเทาสาธารณภัยจังหวัดสมุทรปราการ</t>
  </si>
  <si>
    <t>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</si>
  <si>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สร้างภูมิคุ้มกันทางสังคมตามศาสตร์พระราชา</t>
  </si>
  <si>
    <t xml:space="preserve">1
</t>
  </si>
  <si>
    <t>ส่งเสริมและถ่ายทอดองค์ความรู้ให้กับภาคอุตสาหกรรมในการลดการปล่อยก๊าซเรือนกระจกออกสู่บรรยากาศ</t>
  </si>
  <si>
    <t>1. ตั้งศูนย์เมืองอุตสาหกรรมเชิงนิเวศส่วนกลาง
2. บริหารจัดการและขับเคลื่อนการพัฒนาเมืองอุตสาหกรรมเชิงนิเวศระดับจังหวัดตามกรอบการเป็นเมืองอุตสาหกรรมเชิงนิเวศ</t>
  </si>
  <si>
    <t>1. ประชาสัมพันธ์และเผยแพร่โครงการอุตสาหกรรมเชิงนิเวศและอุตสาหกรรมสีเขียว
2. จัดอบรมให้ความรู้ด้านการพัฒนาสู่โรงงานอุตสาหกรรมเชิงนิเวศและอุตสาหกรรมสีเขียวพร้อมการนำเสนอภาพลักษณ์ที่ดีของอุตสาหกรรมต่อชุมชน
3. ส่งเสริมให้เกิดโรงงานอุตสาหกรรมเชิงนิเวศในเชิงลึก
4. จัดทำฐานข้อมูลโรงงานที่ได้รับการส่งเสริมและได้รับรองอุตสาหกรรมสีเขียว</t>
  </si>
  <si>
    <t xml:space="preserve"> ส่งเสริมและยกระดับเครือข่ายอุตสาหกรรมเชิงนิเวศ 15 จังหวัด</t>
  </si>
  <si>
    <t>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</si>
  <si>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>1. ศึกษาและวิเคราะห์ข้อมูลอุตสาหกรรมฟอกหนังและอุตสาหกรรมต่อเนื่องในประเทศไทย
2. ศึกษาความเชื่อมโยงระหว่างอุตสาหกรรมฟอกหนังและการท่องเที่ยวของการติดต่อซื้อขายผลิตภัณฑ์หนัง
3. วิเคราะห์ความเป็นไปได้ในการจัดทำศูนย์ออกแบบผลิตภัณฑ์ ศูนย์การท่องเที่ยวหนังและผลิตภัณฑ์หนังรวมถึงการพัฒนาแหล่งแสดงสินค้าและผลิตภัณฑ์อื่นของจังหวัด เพื่อยกระดับเป็นศูนย์รวมสินค้าและแหล่งท่องเที่ยวของจังหวัด</t>
  </si>
  <si>
    <t>1. ขุดลอกคลองและลำรางสาธารณะที่ตื้นเขิน
2. กำจัดวัชพืชที่กีดขวางทางน้ำโดยการตัด และขุดลอก</t>
  </si>
  <si>
    <t xml:space="preserve">การเสริมสร้างทักษะภาษาอังกฤษด้วยการใช้เทคโนโลยี
1.การประชุมวางแผนและการประเมินด้านสิ่งแวดล้อมกับองค์กร
2.การจัดการเรียนรู้ ก่อนการทดสอบโดยใช้  MYENGLISHGYM, an assessment tool
3.ทำเครื่องมือจัดการเรียนรู้โดย  MYENGLISHGYM, an assessment tool  
</t>
  </si>
  <si>
    <t>4.มีการอบรมให้แก่ทุกโรงเรียนทั้งหมดที่อยู่ในโครงการ
5.การวิเคราะห์ข้อมูลและการเขียนรายงาน
6.การทดสอบ Mid-Term โดยใช้  MYENGLISHGYM, an assessment tool การวิเคราะห์ข้อมูลและการเขียนรายงาน
7.การวิเคราะห์ข้อมูลและการเขียนรายงาน</t>
  </si>
  <si>
    <t>พัฒนาสถานศึกษาเพื่อให้เพียงพอต่อการให้บริการการศึกษาขั้นพื้นฐาน
1) ก่อสร้าง/ปรับปรุงสิ่งอำนวยความสะดวกภายในสถานศึกษา
2) ก่อสร้าง/ปรับปรุงอาคารและสิ่งประกอบ
3) ก่อสร้าง/ปรับปรุงลานอเนกประสงค์และสิ่งประกอบ</t>
  </si>
  <si>
    <t>แก้ไขปัญหาความเดือดร้อนของประชาชนด้านสาธารณูปโภค สาธารณูปการ ให้ครอบคลุมและเพียงพอ
1) การบริการระบบประปา
2) การบริการระบบไฟฟ้า
3) การบริการระบบอินเตอร์เน็ต</t>
  </si>
  <si>
    <t>แก้ไขปัญหาความเดือดร้อนของประชาชน เพื่ออำนวยความสะดวกและเพิ่มประสิทธิภาพในการให้บริการประชาชน
1) ก่อสร้าง/ปรับปรุงสิ่งอำนวยความสะดวก
2) พัฒนาบุคลากรในการให้บริการประชาชน</t>
  </si>
  <si>
    <t>พัฒนาสุขภาพตามกลุ่มวัย ลดความเหลื่อมล้ำในการเข้าถึงบริการของประชาชนทุกคนในจังหวัดสมุทรปราการมุ่งสู่เมืองอุตสาหกรรมสุขภาพดี
1) ก่อสร้าง/ปรับปรุงลานอเนกประสงค์และสิ่งประกอบ
2) ก่อสร้าง/ปรับปรุงสิ่งอำนวยความสะดวก
3) จัดหาเครื่องมือ/อุปกรณ์การแพทย์ที่ทันสมัย
4) พัฒนาบุคลากรด้านสาธารณสุขในการให้บริการประชาชน
5) ประชาสัมพันธ์ และรณรงค์การให้บริการด้านสาธารณสุข</t>
  </si>
  <si>
    <t>สนง.การกีฬาแห่งประเทศไทยจังหวัดสมุทรปราการ</t>
  </si>
  <si>
    <t>พัฒนาศักยภาพการดำรงชีวิตตามหลักปรัชญาของเศรษฐกิจพอเพียง
1) ถ่ายทอดองค์ความรู้ทักษะพื้นฐานในการดำรงชีวิตและการพัฒนาอาชีพที่เหมาะสม
2) ศึกษาดูงาน</t>
  </si>
  <si>
    <t>กิจกรรมหลักที่ 1.7 ฝึกอาชีพ เพิ่มรายได้ ลดรายจ่าย เพื่อการพัฒนาคุณภาพชีวิตของผู้ด้อยโอกาสจังหวัดสมุทรปราการ</t>
  </si>
  <si>
    <t>จัดงานวันคนพิการสากลประจำปี
1) จัดกิจกรรมวันพิการสากล
2) จัดกิจกรรมนันทนาให้แก่คนพิการ</t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</si>
  <si>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</t>
    </r>
  </si>
  <si>
    <t>ส่งเสริมสุขภาพเพื่อสร้างภูมิคุ้มกันโรคให้แก่ประชาชน
1) จัดประชุมเชิงปฏิบัติการ
2) จัดซื้อวัสดุ/อุปกรณ์</t>
  </si>
  <si>
    <t>ส่งเสริมสุขภาพเพื่อสร้างภูมิคุ้มกันโรคให้แก่ประชาชน
1) จัดประชุมเชิงปฏิบัติการ
2) จัดทำสื่อประชาสัมพันธ์
3) สนับสนุนการดำเนินงานด้านการป้องกันโรคเอดส์</t>
  </si>
  <si>
    <t>ส่งเสริมสุขภาพเพื่อสร้างภูมิคุ้มกันโรคให้แก่ประชาชน
1) จัดประชุมเชิงปฏิบัติการ
2) ฝึกอบรมทั้งในและนอกเขตจังหวัดสมุทรปราการ</t>
  </si>
  <si>
    <t>ส่งเสริมการท่องเที่ยวเชิงวัฒนธรรมอนุรักษ์สืบสานวัฒนธรรมมวยไทย
1.งานจัดเตรียมสถานที่สำหรับจัดพิธีไหว้ครูมวยไทยและการแข่งขันชกมวย</t>
  </si>
  <si>
    <t xml:space="preserve">โครงการเชฟชุมชนเพื่อยกระดับการท่องเที่ยวเชิงอาหารจังหวัดสมุทรปราการ (Gastronomy Tourism)
1.คัดเลือกชุมชนเข้าร่วมโครงการเชฟชุมชน และออกแบบ จัดทำหลักสูตร จัดทำคู่มือมาตรฐานการปฏิบัติงานสำหรับเชฟชุมชน เพื่อใช้ในการฝึกอบรม
2.เผยแพร่สูตรอาหารถิ่นและจัดงานอาหาร "พื้นถิ่นเมืองปากน้ำอาหารอร่อย"
</t>
  </si>
  <si>
    <t xml:space="preserve">ต้นแบบเพื่อยกระดับการให้บริการของสถานประกอบการสู่มาตรฐานความปลอดภัยด้านสุขอนามัย (SHA) ตามวิถีการท่องเที่ยวแนวใหม่ (New Normal Tourism 	Services) เพื่อมุ่งสู่การท่องเที่ยวคุณภาพสูง
1.คัดเลือกลุ่มเป้าหมายในการฝึกอบรมสัมมนาเพื่อยกระดับการให้บริการและปรับปรุงสถานประกอบการสู่มาตรฐานความปลอดภัยด้านสุขอนามัย (SHA) </t>
  </si>
  <si>
    <t xml:space="preserve">การอำนวยความสะดวกและรักษาความปลอดภัยให้กับนักท่องเที่ยวและบุคคลสำคัญในแหล่งท่องเที่ยว
1) พัฒนาบุคลากรในหน่วยงานให้มีความรู้ความสามารถตลอดจนทัศนคติที่ดีในการปฏิบัติงาน ทำให้สามารถให้บริการได้อย่างมีคุณภาพมาตรฐาน
2) พัฒนาระบบรถนำขบวน ในกรณีนำขบวนบุคคลสำคัญหรือแขกของรัฐบาล และหน่วยงานภาครัฐ  สถาบันต่างๆ ตลอดจนคณะนักท่องเที่ยว ที่เดินทางไปตามพื้นที่ต่างๆ
3) พัฒนาระบบเทคโนโลยีสารสนเทศเพื่อให้บริการนักท่องเที่ยวได้อย่างมีคุณภาพ </t>
  </si>
  <si>
    <t>1. ออกแบบผลิตสื่อ หนังสือ คู่มือการโฆษณาประชาสัมพันธ์
2. จัดนิทรรศการ การจัดกิจกรรมฝึกอบรมและการประชาสัมพันธ์</t>
  </si>
  <si>
    <t>กิจกรรมหลักที่ 2.14 ส่งเสริมการท่องเที่ยวของจังหวัดสมุทรปราการ“ในงานเทศกาลเที่ยวเมืองไทย”</t>
  </si>
  <si>
    <t>กิจกรรมหลักที่ 2.15 จัดทำป้ายประชาสัมพันธ์การท่องเที่ยวจังหวัดสมุทรปราการ (Billboard)</t>
  </si>
  <si>
    <t>1. ศูนย์อำนวยการป้องกันและปราบปรามยาเสพติด จังหวัดสมุทรปราการ 
2. ที่ทำการปกครองจังหวัด
3. สนง.แรงงานจังหวัดสมุทรปราการ</t>
  </si>
  <si>
    <t>1. ศูนย์อำนวยการป้องกันและปราบปรามยาเสพติด จังหวัดสมุทรปราการ 
2. ที่ทำการปกครองจังหวัดสมุทรปราการ</t>
  </si>
  <si>
    <t>เสริมสร้างความเข้มแข็งกองทุนแม่ของแผ่นดินวิถีพอเพียง
1) ประชุมสัญจรเครือข่ายกองทุนแม่ของแผ่นดินจังหวัดสมุทรปราการ  
2) สัมมนาเชิงปฏิบัติการขับเคลื่อนการดำเนินงานป้องกันและแก้ไขปัญหายาเสพติดผ่านกระบวนการมีส่วนร่วมของหมู่บ้าน/ชุมชนกองทุนแม่ของแผ่นดินจังหวัดสมุทรปราการ
3) ประชุมเชิงปฏิบัติการวิทยากรกระบวนการเพื่อขับเคลื่อนงานหมู่บ้าน/ชุมชนกองทุนแม่ของแผ่นดินจังหวัดสมุทรปราการ 
4) มหกรรมรวมพลังกองทุนแม่ของแผ่นดินจังหวัดสมุทรปราการ
5) เสริมสร้างความเข้มแข็งกองทุนแม่ของแผ่นดิน วิถีพอเพียง</t>
  </si>
  <si>
    <t xml:space="preserve">การเตรียมความพร้อมซักซ้อมแผนเผชิญเหตุเกี่ยวกับภัยพิบัติต่างๆ </t>
  </si>
  <si>
    <t xml:space="preserve">กิจกรรมหลักที่ 1.16 รณรงค์ประชาสัมพันธ์ต้านภัยยาเสพติด </t>
  </si>
  <si>
    <t>1. ถ่ายทอดองค์ความรู้ทางวิชาการและฝึกปฏิบัติ
2. จัดกิจกรรมนันทนาการ
3. จัดกิจกรรมละลายพฤติกรรม
4. ติดตามประเมินผล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</si>
  <si>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</si>
  <si>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 xml:space="preserve">กิจกรรมหลักที่ 8.6 ก่อสร้างเขื่อน คสล.ป้องกันตลิ่งบริเวณวัดสร่างโศก </t>
  </si>
  <si>
    <t xml:space="preserve">      1.2 โครงการที่ 3 ส่งเสริมการผลิตและสร้างมูลค่าเพิ่มสินค้าเกษตรปลอดภัยได้มาตรฐาน</t>
  </si>
  <si>
    <t xml:space="preserve">      1.3 โครงการที่ 5 ส่งเสริมและเพิ่มขีดความสามารถในการแข่งขันภาคอุตสาหกรรม</t>
  </si>
  <si>
    <t xml:space="preserve">     1.4 โครงการที่ 6 การบริหารจัดการขยะมูลฝอยและของเสียอันตรายในชุมชนตาม Roadmap โดยการมีส่วนร่วมของทุกภาคส่วน</t>
  </si>
  <si>
    <t xml:space="preserve">     1.5 โครงการที่ 7 อนุรักษ์และฟื้นฟคุณภาพน้ำในแม่น้ำ ลำคลอง และทะเล</t>
  </si>
  <si>
    <t xml:space="preserve">     1.6 โครงการที่ 8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</si>
  <si>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 xml:space="preserve"> พัฒนาเครือข่ายอนุรักษ์ฟื้นฟูคุณภาพน้ำคูคลองและลดปริมาณขยะมูลฝอยชุมชนจังหวัดสมุทรปราการ
1.การบังคับใช้กฎหมาย
- ประชุมชี้แจงสร้างการรับรู้เรื่องการรายงานการทำงานของระบบบำบัดน้ำเสีย
- ตรวจติดตามการทำงานของระบบบำบัดน้ำเสียของแหล่งกำเนิดมลพิษ
2.สร้างการมีส่วนร่วมกับชุมชน
- อบรมสร้างความรู้ ความเข้าใจเรื่องการอนุรักษ์ฟื้นฟูคลองสำโรง</t>
  </si>
  <si>
    <t>ลำดับที่</t>
  </si>
  <si>
    <t>ประเด็นพัฒนาจังหวัด</t>
  </si>
  <si>
    <t>จำนวนโครงการ</t>
  </si>
  <si>
    <t>งบจังหวัด</t>
  </si>
  <si>
    <t>ทั้งหมด</t>
  </si>
  <si>
    <t>กิจกรรมหลัก</t>
  </si>
  <si>
    <t>กระทรวงที่ขอรับ</t>
  </si>
  <si>
    <t>สรุปยอดรวมทั้งหมดของงบจังหวัด</t>
  </si>
  <si>
    <t>สรุปยอดรวมทั้งหมดของงบกระทรวง</t>
  </si>
  <si>
    <t>กระทรวงเกษตรและสหกรณ์</t>
  </si>
  <si>
    <t>สำนักงานปลัดกระทรวงเกษตรและสหกรณ์</t>
  </si>
  <si>
    <t>กรมชลประทาน</t>
  </si>
  <si>
    <t>กระทรวงอุตสาหกรรม</t>
  </si>
  <si>
    <t>สำนักงานปลัดกระทรวงอุตสาหกรรม</t>
  </si>
  <si>
    <t>กรมโรงงานอุตสาหกรรม</t>
  </si>
  <si>
    <t>กรมส่งเสริมอุตสาหกรรม</t>
  </si>
  <si>
    <t>กระทรวงพลังงาน</t>
  </si>
  <si>
    <t>สำนักงานปลัดกระทรวงพลังงาน</t>
  </si>
  <si>
    <t>กระทรวงทรัพยากรธรรมชาติและสิ่งแวดล้อม</t>
  </si>
  <si>
    <t>สำนักงานปลัดกระทรวงทรัพยากรธรรมชาติและสิ่งแวดล้อม</t>
  </si>
  <si>
    <t>กระทรวงมหาดไทย</t>
  </si>
  <si>
    <t>กรมโยธาธิการและผังเมือง</t>
  </si>
  <si>
    <t>จำนวนโครงการงบกระทรวง</t>
  </si>
  <si>
    <t>จำนวนโครงการตามประเด็นยุทธฯ</t>
  </si>
  <si>
    <t xml:space="preserve">      3.2 โครงการที่ 6 การบริหารจัดการขยะมูลฝอยและของเสียอันตรายในชุมชนตาม Roadmap โดยการมีส่วนร่วมของทุกภาคส่วน</t>
  </si>
  <si>
    <t xml:space="preserve">      3.3 โครงการที่ 7 อนุรักษ์และฟื้นฟูคุณภาพน้ำในแม่น้ำลำคลอง และทะเล</t>
  </si>
  <si>
    <t xml:space="preserve">      3.4 โครงการที่ 8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</si>
  <si>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 xml:space="preserve">      1.5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</si>
  <si>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 xml:space="preserve">   1.4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</si>
  <si>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ส่งเสริมคุณภาพชีวิตของประชาชนที่ดีขึ้นโดยการลดรายจ่ายให้กับประชาชน
กิจกรรมที่ 1 หมู่บ้านต้นแบบบริหารและจัดการพลังงานครบวงจรในชุมชน 
กิจกรรมที่ 2 รณรงค์ส่งเสริมการใช้พลังงานในบ้าน วัด โรงเรียน</t>
  </si>
  <si>
    <t>กระทรวงแรงงาน</t>
  </si>
  <si>
    <t>กรมพัฒนาฝีมือแรงงาน</t>
  </si>
  <si>
    <t>กรมสวัสดิการและคุ้มครองแรงงาน</t>
  </si>
  <si>
    <t>กระทรวงศึกษาธิการ</t>
  </si>
  <si>
    <t>สำนักงานปลัดกระทรวงศึกษาธิการ</t>
  </si>
  <si>
    <t>กรมการปกครอง</t>
  </si>
  <si>
    <t>กระทรวงสาธารณสุข</t>
  </si>
  <si>
    <t>สำนักงานปลัดกระทรวงสาธารณสุข</t>
  </si>
  <si>
    <t>กรมปศุสัตว์</t>
  </si>
  <si>
    <t>กรมส่งเสริมการเกษตร</t>
  </si>
  <si>
    <t>กระทรวงการท่องเที่ยวและกีฬา</t>
  </si>
  <si>
    <t>การกีฬาแห่งประเทศไทย</t>
  </si>
  <si>
    <t>สำนักงานพระพุทธศาสนาแห่งชาติ</t>
  </si>
  <si>
    <t>กิจกรรมหลักที่ 7.5 เสริมสร้างสุขภาพที่ดีสู่วิถีชีวิตสมุทรปราการ</t>
  </si>
  <si>
    <t>กระทรวงคมนาคม</t>
  </si>
  <si>
    <t>กรมทางหลวง</t>
  </si>
  <si>
    <t>กรมส่งเสริมการปกครองท้องถิ่น</t>
  </si>
  <si>
    <t>สำนักงานตำรวจแห่งชาติ</t>
  </si>
  <si>
    <t xml:space="preserve">      3.1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</si>
  <si>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 xml:space="preserve">      3.2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</si>
  <si>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สรุปยอดรวมทั้งหมดของงบท้องถิ่น</t>
  </si>
  <si>
    <t>สรุปยอดรวมทั้งหมดของงบเอกชน</t>
  </si>
  <si>
    <t xml:space="preserve">       1.3 โครงการที่ 3 ส่งเสริมเส้นทางสินค้า OTOP และบริการเพื่อการท่องเที่ยวจังหวัดสมุทรปรการ </t>
  </si>
  <si>
    <t xml:space="preserve">      1.4 โครงการที่ 4 เตรียมความพร้อมในการป้องกันสาธารณภัยทุกรูปแบบในพื้นที่จังหวัดสมุทรปราการ</t>
  </si>
  <si>
    <t xml:space="preserve">      3.2 โครงการที่ 3 ส่งเสริมเส้นทางสินค้า OTOP และบริการเพื่อการท่องเที่ยวจังหวัดสมุทรปราการ</t>
  </si>
  <si>
    <t>กรมการพัฒนาชุมชน</t>
  </si>
  <si>
    <t>สำนักงานปลัดกระทรวงการท่องเที่ยวและกีฬา</t>
  </si>
  <si>
    <t>กรมป้องกันและบรรเทาสาธารณภัย</t>
  </si>
  <si>
    <t>กระทรวงยุติธรรม</t>
  </si>
  <si>
    <t>สำนักงานปลัดกระทรวงยุติธรรม</t>
  </si>
  <si>
    <t>กรมบังคับคดี</t>
  </si>
  <si>
    <t>สำนักงานปลัดกระทรวงแรงงาน</t>
  </si>
  <si>
    <t>กระทรวงการพัฒนาสังคมและความมั่นคงของมนุษย์</t>
  </si>
  <si>
    <t>สำนักงานอัยการสูงสุด</t>
  </si>
  <si>
    <t>สำนักงานการพัฒนาสังคมและความมั่นคงของมนุษย์</t>
  </si>
  <si>
    <t>จัดทำสื่อประชาสัมพันธ์และกิจกรรมการท่องเที่ยวจังหวัดสมุทรปราการ
1. พัฒนา Line OA เพื่อประชาสัมพันธ์แหล่งท่องเที่ยว
2. ถ่ายวิดีโอ 360 องศา เพื่อประชาสัมพันธ์แหล่งท่องเที่ยว จำนวน 20 สถานที่
3. สร้าง QR Cod เพื่อให้นักท่องเที่ยวสแกน AR 
4. สร้างแอปพลิเคชันประชาสัมพันธ์แหล่งท่องเที่ยว</t>
  </si>
  <si>
    <t>ส่งเสริมการท่องเที่ยวชุมชนในพื้นที่อำเภอเมืองสมุทรปราการ
1.อบรมการฝึกอาชีพทำสินค้าจากทรัพยากรในชุมชน
2.อบรมชุดรักษาความปลอดภัยในหมู่บ้านและอนุรักษ์แหล่งท่องเที่ยว
3.ประชาสัมพันธ์สินค้าชุมชนและส่งเสริมการท่องเที่ยวในชุมชน
4.จัดกิจกรรมประชาสัมพันธ์สินค้าชุมชนและส่งเสริมการท่องเที่ยว</t>
  </si>
  <si>
    <t>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</si>
  <si>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1.2 พัฒนาและปรับปรุงสิ่งอำนวยความสะดวกในแหล่งท่องเที่ยว</t>
  </si>
  <si>
    <t>2,4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</si>
  <si>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</si>
  <si>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เพิ่มขีดความสามารถผู้ประกอบการภาคอุตสาหกรรมท่องเที่ยวและเครือข่าย</t>
  </si>
  <si>
    <t>สำนักงานปลัดกระทรวงมหาดไทย</t>
  </si>
  <si>
    <t xml:space="preserve">         2.3.1 โครงการของสำนักงานปลัดกระทรวงมหาดไทย</t>
  </si>
  <si>
    <t xml:space="preserve">         2.1.2 โครงการของกรมทางหลวงชนบท</t>
  </si>
  <si>
    <t>กรมทางหลวงชนบท</t>
  </si>
  <si>
    <t>กิจกรรมที่
1.งานเสริมผิวแอสฟัลต์ ทางหมายเลข 34 ตอนควบคุม 0102 ตอนเข้าท่าอากาศยานสุวรรณภูมิ - บางวัว ตอน 1 ระหว่าง กม.13+000 - กม.16+500 ทางหลักด้านขวาทาง (เป็นช่วงๆ)
2.งานเสริมผิวแอสฟัลต์ ทางหมายเลข 34 คอนควบคุม 0102 ตอนทางเข้าท่าอากาศยานสุวรรณภูมิ - บางวัว ตอน 2 ระหว่าง กม.19+531 - กม.21+900 และ กม.22+700 - กม.23+350 ทางหลักด้านขวาทาง (เป็นช่วงๆ)</t>
  </si>
  <si>
    <t>5. ปรับปรุงผิวทาง AC บริเวณย่านชุมชน สป.1005 แยกทางหลวงหมายเลข 3 - บ้านบางพลีน้อย ต.บ้านระกาศ อ.บางบ่อ 
6. ปรับปรุงไฟฟ้าแสงสว่างและไฟสัญญาณจราจร ราวอันตราย สป.5007 แยกทางหลวงชนบท สป.5004 - บ้านเทพราช ต.นิยมยาตรา อ.บางบ่อ
7. ปรับปรุงเครื่องหมายจราจรบนผิวทาง ปรับปรุงทางเพื่อความปลอดภัย สป.5004  แยกทางหลวงชนบท ฉช.3001 - บ้านคลองนิยมยาตรา  ต.นิยมยาตรา อ.บางบ่อ
8. ปรับปรุงไฟฟ้าแสงสว่างและสัญญาณจราจร ฉช.3001 แยกทางหลวงหมายเลข 314 - บ้านลาดกระบัง (ตอนสมุทรปราการ) ต.คลองสวน และเปร็ง อ.บางบ่อ</t>
  </si>
  <si>
    <r>
      <rPr>
        <sz val="16"/>
        <rFont val="TH SarabunPSK"/>
        <family val="2"/>
      </rPr>
      <t>กิจกรรมที่ 
1. ปรับปรุงเครื่องหมายจราจรบนผิวทางเพื่อความปลอดภัย  สป.2001 แยกทางหลวงหมายเลข 34 -บ้านลาดกระบัง ต.ศีรษะจรเข้น้อย อ.บางเสาธง</t>
    </r>
    <r>
      <rPr>
        <b/>
        <sz val="16"/>
        <rFont val="TH SarabunPSK"/>
        <family val="2"/>
      </rPr>
      <t xml:space="preserve">  
</t>
    </r>
    <r>
      <rPr>
        <sz val="16"/>
        <rFont val="TH SarabunPSK"/>
        <family val="2"/>
      </rPr>
      <t>2. ปรับปรุงผิวทาง ป้ายจราจร ราวกันตรายเพื่อความปลอดภัย สป.5003 เชื่อมทางหลวงท้องถิ่นบางเสาธง - บ้านช้างตาย ต.บางบ่อ อ.บางบ่อ 
3. ปรับปรุงไฟฟ้าแสงสว่างและไฟฟ้าและไฟสัญญาณจราจร สป.4010 เชื่อมทางหลวงหมายเลช 3243 - เขตบางขุนเทียน ต.บ้านคลองสวน อ.พระสมุทรเจดีย์ 
4. ปรับปรุงทางจักรยานบริเวณย่านชุมชน สป.2014 แยกทางหลวงหมายเลข 34 - โรงเรียนคลองหลุมเล็ก ต.บ้านระกาศ อ.บางบ่อ</t>
    </r>
  </si>
  <si>
    <t xml:space="preserve">      2.7  โครงการของสำนักงานอัยการสูงสุด</t>
  </si>
  <si>
    <t xml:space="preserve">แขวงทางหลวงชนบทสมุทรปราการ
สำนักงานทางหลวงชนบทที่ 1 (ปทุมธานี)
</t>
  </si>
  <si>
    <t xml:space="preserve">กิจกรรมที่ 
1. ปรับปรุงถนน ฉช.3001 แยก ทล. 314 (กม.ที่ 14+800) - บ้านลาดกระบัง (ตอนสมุทรปราการ)
2. ปรับปรุงถนน สป.2001 แยก ทล.34 (กม.ที่ 18+165) - บ้านลาดกระบัง
3. เสริมผิวลาดบางแอสฟัลติกคอนกรีต สป.1005 แยก ทล.3 (กม.ที่ 60+250) - บ้านบางพลีน้อย
4. เสริมผิวลาดยางแอสฟัลติกคอนกรีต สป.2014 แยก ทล.34 (กม.ที่ 29+950) - โรงเรียนคลองหลุมลึก
5. เสริมผิวลาดยางแอสฟัลติกคอนกรีต , ก่อสร้างรางระบายน่ำ ค.ส.ล. แบบเปิด/ปิด สป.1011 แยก ทล.3 (กม.ที่ 49+035) - บ้านบางกะสี
6. ปรับปรุงถนน คสล. สป.5004 แยก ทช. ฉช.3001 (กม.ที่ 11+555) - บ้านคลองนิยมยาตรา ต.บางบ่อ อ.บางบ่อ
7. ปรับปรุงสะพานข้ามคลองสรรพสามิต (บ้านศาลาแดง) ตำบลแหลมฟ้าผ่า อำเภอพระสมุทรเจดีย์ 
8. ปรับปรุงสะพานข้ามคลองสรรพมิต (วัดศรีดง ตำบลบ้านคลองสวน อำเภอพระสมุทรเจดีย์ </t>
  </si>
  <si>
    <t xml:space="preserve">      1.1 โครงการที่ 1 เพัฒนาโครงสร้างพื้นฐานการคมนาคมและสิ่งอำนวยความสะดวกเชื่อมโยงแหล่งท่องเที่ยวประจำจังหวัด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</si>
  <si>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>สำนักงานทางหลวงชนบทที่ 1 (ปทุมธานี)</t>
  </si>
  <si>
    <t>ยกระดับมาตรฐานทางหลวงชนบทเพื่อสนับสนุนการท่องเที่ยวจังหวัดสมุทรปราการ โดยการปรับปรุงผิวทางจราจรและติดตั้งป้ายแนะนำสถานที่สำคัญ แหล่งท่องเที่ยว จำนวน 4 สายทาง
1.ถนนสาย สป.1006 แยกทางหลวงหมานเลข 3 (กม.ที่52+600)-เคหะบางพลี 9,000,000 บาท
2.ถนนสาย สป.2001 แยกทางหลวงหมายเลข 34 (กม.ที่18+165)-บ้านลาดกระบัง 9,000,000 บาท
3.ถนนสาย สป.2003 แยกทางหลวงหมายเลข 34 (กม.ที่26+150)-ทางหลวงพิเศษหมายเลข 7 9,000,000 บาท
4.ถนนสาย สป.5004 แยกทางหลวงชนบทฉช.3001(กมที่11+485)-บ้านคลองนิยมยาตรา 9,000,000 บาท</t>
  </si>
  <si>
    <t>ป้องกันกลุ่มผู้มีโอกาสเข้าไปเกี่ยวข้องกับยาเสพติด
-จัดกิจกรรมคัดเลือกเข้าร่วมประกวด TO BE NUMBER ONE DANCERCISE</t>
  </si>
  <si>
    <t>กิจกรรมที่ 6.5 พัฒนาศักยภาพด้านการออกแบบผลิตภัณฑ์จากขยะทางทะเล</t>
  </si>
  <si>
    <t>พัฒนาศักยภาพด้านการออกแบบผลิตภัณฑ์จากขยะทางทะเล
1 ประชุมเครือข่ายทางด้านการท่องเที่ยวในพื้นที่จังหวัดสมุทรปราการ ทั้งภาครัฐ เอกชน เครือข่าย
ประชาชน เพื่อจัดทำโครงการและขออนุมัติในหลักการ
2 ดำเนินกิจกรรมตามโครงการ
3 สรุปผลการจัดกิจกรรม</t>
  </si>
  <si>
    <t>กิจกรรมหลักที่ 6.1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</si>
  <si>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</si>
  <si>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 xml:space="preserve">อปท.ที่เกี่ยวข้อง
</t>
  </si>
  <si>
    <r>
      <rPr>
        <b/>
        <sz val="14"/>
        <rFont val="TH SarabunPSK"/>
        <family val="2"/>
      </rPr>
      <t xml:space="preserve">ประเด็นการพัฒนาที่ 1 </t>
    </r>
    <r>
      <rPr>
        <sz val="14"/>
        <rFont val="TH SarabunPSK"/>
        <family val="2"/>
      </rPr>
      <t>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  </r>
  </si>
  <si>
    <r>
      <t>ประเด็นยุทธศาสตร์ที่ 2</t>
    </r>
    <r>
      <rPr>
        <sz val="14"/>
        <rFont val="TH SarabunPSK"/>
        <family val="2"/>
      </rPr>
      <t xml:space="preserve">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 
อย่างเพียงพอ และทั่วถึง</t>
    </r>
  </si>
  <si>
    <t>ส่งเสริมการผลิตปลาสลิดให้ได้มาตรฐาน GAP เพื่อเชื่อมโยงการยื่นขอใช้ตรา GI ปลาสลิดบางบ่อ
1.อบรมเตรียมความพร้อมเข้าสู่มาตรฐาน GAP เพื่อเชื่อมโยงการยื่นขอใช้ตรา GI 
2.การตรวจประเมินและรับรองการผลิตสัตว์น้ำตามมาตรฐาน GAP</t>
  </si>
  <si>
    <t>แผนปฏิบัติราชการประจำปีงบประมาณ พ.ศ. 2566 
จังหวัดสมุทรปราการ</t>
  </si>
  <si>
    <t>ขุดลอกคลองพร้อมกำจัดวัชพืชและผักตบชวาในคลอง  
กิจกรรมที่ 1 โครงการขุดลอกคลองพร้อมกำจัดวัชพืชและผักตบชวาในคลอง หมู่ที่ 1, 16 ตำบลบางแก้ว อำเภอบางพลี จังหวัดสมุทรปราการ
กิจกรรมที่ 2 โครงการขุดลอกคลองบริเวณคลองอ้อมวัดบาง
โฉลงในเชื่อมต่อคลองศาลเจ้า และคลองสำโรง ระยะทาง 950 เมตร และกำจัดผักตบชวา
กิจกรรมที่ 3 โครงการขุดลอกคลองบางกะสี หมู่ที่ 9, 13, และหมู่ที่ 7  ตำบลบางปลา อำเภอบางพลี จังหวัดสมุทรปราการ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</si>
  <si>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 อย่างเพียงพอ และทั่วถึง</t>
  </si>
  <si>
    <t>ก่อสร้างเขื่อนป้องกันตลิ่งและชายฝั่งในพื้นที่เสี่ยงภัยจากธรรมชาติ
กิจกรรที่ 1 ก่อสร้างเขื่อนเรียงหินป้องกันการกัดเซาะชายฝั่งทะเล หมู่ที่ ๔ ตำบลบางปูใหม่ อำเภอเมืองสมุทรปราการ จังหวัดสมุทรปราการ 
กิจกรรที่ 2 ก่อสร้างเขื่อนกันดิน ค.ส.ล. เลียบคลองทับยาวหน้าวัดปากคลองมอญ หมู่ที่ 7 ตำบลศรีษะจรเข้น้อบย 
อำเภอบางเสาธง จังหวัดสมุทรปราการ</t>
  </si>
  <si>
    <t>กิจกรรมที่
1.งานบูรณะทางผิวแอสฟัลต์ ทางหลวงหมายเลข 34 ตอน ทางเข้าท่าอากาศยานสุวรรณภูมิ – บางวัว (ตอน 1) ระหว่าง กม.19+000 – 20+850 (ทางหลักด้านซ้ายทาง) ระยะทาง 1.850 กิโลเมตร ต.บางโฉลง อ.บางพลี จ.สมุทรปราการ
2. งานเสริมผิวแอสฟัลต์ ทางหลวงหมายเลข 34 ตอน ทางเข้าท่าอากาศยานสุวรรณภูมิ – บางวัว (ตอน 2) ระหว่าง กม.21+200 – 23+834 (ทางขนานด้านซ้ายทาง) ระยะทาง 2.634 กิโลเมตร ต.ศีรษะจรเข้ใหญ่, ต.บางเสาธง อ.บางเสาธง 
จ.สมุทรปราการ 
3. งานเสริมผิวแอสฟัลต์ ทางหลวงหมายเลข 3256 ตอน บางปู - บางพลี ระหว่าง กม.5+220 – 8+600 (ด้านซ้ายทาง) ระยะทาง 3.380 กิโลเมตร ต.แพรกษาใหม่ อ.เมืองสมุทรปราการ จ.สมุทรปราการ</t>
  </si>
  <si>
    <t>กิจกรรมที่
1. ปรับปรุงสนามกีฬาและอุปกรณ์ ในสวนสุขภาพบางหญ้าแพรก ตำบลบางหญ้าแพรก อำเภอพระประแดง จังหวัดสมุทรปราการ
2. งานติดตั้งไฟฟ้าแสงสว่างและไฟสัญญาณจราจร แยกทางหลวงชนบทหมายเลข สป.1011 - บ้านลาดหวาย อำเภอบางพลี จังหวัดสมุทรปราการ
3.งานปรับปรุงไฟฟ้าแสงสว่าง สาย สป.2001 แยกทางหลวงหมายเลข 34 (กม.ที่ 18+165) - 
บ้านลาดกระบัง อำเภอบางพลี, อำเภอบางเสาธง จังหวัดสมุทรปราการ</t>
  </si>
  <si>
    <t>5.ปรับปรุงผิวทางคอนกรีตเสริมเหล็ก พร้อมปรับปรุงระบบความปลอดภัยบริเวณแยกวัดบางหญ้าแพรก ตำบลบางหญ้าแพรก อำเภอพระประแดง จังหวัดสมุทรปราการ
6.งานขุดลอกท่อระบายน้ำ (Repair of Culvert) โดยใช้รถดูดโคลนเลน ระบบฉีดน้ำแรงดันสูง จำนวน 3 สายทาง
7.งานปรับปรุงผิวทางและแก้ไขจุดเสี่ยงในย่านชุมชน ในเขตพื้นที่จังหวัดสมุทรปราการ ถนนสาย ฉช.3001 
แยก ทล.314 (กม.ที่ 14+800) บ้านลาดกระบัง (ตอนสมุทรปราการ) อ.บางบ่อ จ.สมุทรปราการ</t>
  </si>
  <si>
    <t xml:space="preserve">4.ปรับปรุงไฟฟ้าแสงสว่างและงานอำนวยความปลอดภัย สาย สป.4010 เชื่อมทางหลวงหมายเลข 3243 – เขตบางขุนเทียน (กม.ที่ 0+000 - กม.ที่ 4+125) อำเภอพระสมุทรเจดีย์ จังหวัดสมุทรปราการ
5.ปรับปรุงไฟฟ้าแสงสว่างบริเวณแยกวัดบางหญ้าแพรกและทางขนาน ตำบลบางหญ้าแพรก อำเภอพระประแดง จังหวัดสมุทรปราการ
เพิ่มประสิทธิภาพถนนเพื่อความปลอดภัยย่านชุมชนและผู้ใช้ทางสัญจรจังหวัดสมุทรปราการ
6.โดยการติดตั้งปรับปรุงไฟฟ้าแสงสว่างและระบบควบคุมเพื่อความปลอดภัยแก่ผู้สัญจรและทรัพย์สินทางราชการบนถนนสายรอง 5 สายทาง
</t>
  </si>
  <si>
    <t>เพิ่มสมรรถนะด้านการบริหารและจัดการพลังงานครบวงจรในชุมชนระดับตำบลและเครือข่ายพลังงานชุมชน 
1. กิจกรรมองค์กรปกครองส่วนท้องถิ่นบริหารจัดการพลังงานที่ดี
2. กิจกรรมโรงเรียนพลังงานชุมชน
3. กิจกรรมส่งเสริมระบบอบแห้งพลังงานแสงอาทิตย์</t>
  </si>
  <si>
    <t>กิจกรรมหลักที่ 4.5 ส่งเสริมกิจกรรมกีฬาเพื่อเสริมสร้างสุขภาพที่ดีให้กับประชาชน
ทุกกลุ่มวัย</t>
  </si>
  <si>
    <t xml:space="preserve">3.โครงการบูรณะโครงข่ายทางเชื่อมทางหลวงเชื่อมโยงระหว่างภาค  ทางหลวงหมายเลข 34 ตอนควบคุม 0101 ตอนบางนา - ทางเข้าท่าอากาศยานสุวรรณภูมิ ระหว่าง กม.8+760 - กม.11+000 (ทางหลักด้านขวาทาง) 
4.โครงการบูรณะโครงข่ายทางเชื่อมทางหลวงเชื่อมโยงระหว่างภาค  ทางหลวงหมายเลข 3256 ตอนควบคุม 0101 ตอนบางปู - บางพลี ระหว่าง กม.1+600 - กม.5+220 (ด้านซ้ายทาง) เป็นช่วงๆ
</t>
  </si>
  <si>
    <t xml:space="preserve">กิจกรรมหลักที่ 2.9 ส่งเสริมสนับสนุนการจัดงานรัฐพิธีและการจัดกิจกรรมของจังหวัดสมุทรปราการ 
</t>
  </si>
  <si>
    <t>กิจกรรมหลักที่ 3.2 พัฒนาการเกษตรตามแนวทฤษฏีใหม่</t>
  </si>
  <si>
    <t>5.ฟื้นฟูโครงสร้างพื้นฐานที่ได้รับความเสียหายจากอุทกภัย ทางหลวงหมายเลข 34 ตอนควบคุม 0101 ตอน บางนา - ทางเข้าท่าอากาศยานสุวรรณภูมิ ระหว่าง กม.8+400 - 8+800, กม.12+600 - กม.13+750 (ทางขนานด้านซ้ายทาง), กม.7+700 - กม.8+600, กม.9+400 - กม.9+950 (ทางขนานด้านขวาทาง)
6.ฟื้นฟูโครงสร้างพื้นฐานที่ได้รับความเสียหายจากอุทกภัย ทางหลวงหมายเลข 3117 ตอนควบคุม 0100 ตอน คลองด่าน - บางบ่อ ระหว่าง กม.5+000 - 7+000
7.ฟื้นฟูโครงสร้างพื้นฐานที่ได้รับความเสียหายจากอุทกภัย ทางหลวงหมายเลข 3433 ตอนควบคุม 0100 ตอนทางเข้าบางบ่อ ระหว่าง กม.0+760 - 2+000</t>
  </si>
  <si>
    <t xml:space="preserve">4. การบูรณะโครงข่ายทางหลวงเชื่อมโยงระหว่างภาค ทางหลวงหมายเลข 3268 ตอน บางพลี - บางบ่อ (ตอน 2) ระหว่าง กม.19+200 – 22+900 (ด้านซ้ายทาง) ระยะทาง 3.700 กิโลเมตร ต.บางปลา, ต.บางเสาธง  อ.บางพลี, อ.บางเสาธง จ.สมุทรปราการ     
5. การบูรณะโครงข่ายทางหลวงเชื่อมโยงระหว่างภาค ทางหลวงหมายเลข 3268 ตอน บางพลี – บางบ่อ (ตอน 1) ระหว่าง กม.14+900 – 17+500 (ด้านซ้ายทาง) ระยะทาง 2.600 กิโลเมตร ต.บางปลา, ต.บางเสาธง อ.บางพลี, 
อ.บางเสาธง จ.สมุทรปราการ </t>
  </si>
  <si>
    <t xml:space="preserve">กิจกรรมที่
1.ปรับปรุงซ่อมแซมถนนคอนกรีตข้ามคลองลัดนาเกลือ อำเภอพระสมุทรเจดีย์ จังหวัดสมุทรปราการ
2. ปรับปรุงซ่อมแซมถนนคอนกรีตเสริมเหล็กสายวัดขุนสมุทรจีน อำเภอพระสมุทรเจดีย์ จังหวัดสมุทรปราการ
3. ปรับปรุงซ่อมแซมถนนสายแยกทางหลวงชนบท สาย สป.1006 - สถาบันการแพทย์จักรีนฤบดินทร์ อำเภอบางพลี จังหวัดสมุทรปราการ
4.ปรับปรุงถนนคอนกรีตเสริมเหล็กสายบ้านล่าง - คลองกระออม (ช่วงที่ 2) อำเภอพระสมุทรเจดีย์ จังหวัดสมุทรปราการ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</si>
</sst>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-* #,##0.0_-;\-* #,##0.0_-;_-* &quot;-&quot;??_-;_-@_-"/>
    <numFmt numFmtId="190" formatCode="_(* #,##0_);_(* \(#,##0\);_(* &quot;-&quot;??_);_(@_)"/>
  </numFmts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IT๙"/>
      <family val="2"/>
    </font>
    <font>
      <sz val="16"/>
      <color rgb="FF0070C0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sz val="20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IT๙"/>
      <family val="2"/>
    </font>
    <font>
      <i/>
      <sz val="15"/>
      <name val="TH SarabunIT๙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2"/>
      <color theme="1"/>
      <name val="TH SarabunIT๙"/>
      <family val="2"/>
    </font>
    <font>
      <sz val="11"/>
      <color rgb="FFFF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66FF33"/>
      <name val="TH SarabunPSK"/>
      <family val="2"/>
    </font>
    <font>
      <b/>
      <sz val="18"/>
      <name val="TH SarabunPSK"/>
      <family val="2"/>
    </font>
    <font>
      <b/>
      <sz val="16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2" fillId="0" borderId="10" xfId="0" applyFont="1" applyBorder="1"/>
    <xf numFmtId="1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readingOrder="1"/>
    </xf>
    <xf numFmtId="0" fontId="13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4" fillId="0" borderId="1" xfId="0" applyFont="1" applyBorder="1" applyAlignment="1">
      <alignment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187" fontId="12" fillId="3" borderId="1" xfId="0" applyNumberFormat="1" applyFont="1" applyFill="1" applyBorder="1"/>
    <xf numFmtId="1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187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right" vertical="top" wrapText="1"/>
    </xf>
    <xf numFmtId="0" fontId="8" fillId="0" borderId="0" xfId="0" applyFont="1" applyBorder="1"/>
    <xf numFmtId="188" fontId="8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" fontId="11" fillId="0" borderId="5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1" fontId="11" fillId="0" borderId="9" xfId="0" applyNumberFormat="1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0" xfId="0" applyFont="1"/>
    <xf numFmtId="187" fontId="14" fillId="0" borderId="1" xfId="1" applyNumberFormat="1" applyFont="1" applyBorder="1"/>
    <xf numFmtId="187" fontId="15" fillId="0" borderId="1" xfId="0" applyNumberFormat="1" applyFont="1" applyBorder="1" applyAlignment="1">
      <alignment vertical="top"/>
    </xf>
    <xf numFmtId="3" fontId="14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87" fontId="15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87" fontId="11" fillId="0" borderId="1" xfId="1" applyNumberFormat="1" applyFon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87" fontId="12" fillId="0" borderId="1" xfId="1" applyNumberFormat="1" applyFont="1" applyBorder="1" applyAlignment="1">
      <alignment horizontal="center" vertical="top"/>
    </xf>
    <xf numFmtId="189" fontId="11" fillId="0" borderId="1" xfId="1" applyNumberFormat="1" applyFont="1" applyBorder="1"/>
    <xf numFmtId="0" fontId="12" fillId="0" borderId="1" xfId="0" applyFont="1" applyBorder="1" applyAlignment="1">
      <alignment vertical="top"/>
    </xf>
    <xf numFmtId="187" fontId="12" fillId="0" borderId="1" xfId="0" applyNumberFormat="1" applyFont="1" applyBorder="1" applyAlignment="1">
      <alignment vertical="top"/>
    </xf>
    <xf numFmtId="3" fontId="11" fillId="0" borderId="1" xfId="0" applyNumberFormat="1" applyFont="1" applyBorder="1"/>
    <xf numFmtId="0" fontId="12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wrapText="1"/>
    </xf>
    <xf numFmtId="0" fontId="8" fillId="2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8" fillId="2" borderId="12" xfId="0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justify" vertical="top" wrapText="1"/>
    </xf>
    <xf numFmtId="0" fontId="14" fillId="0" borderId="8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6" borderId="5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0" fontId="3" fillId="2" borderId="0" xfId="0" applyFont="1" applyFill="1"/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187" fontId="17" fillId="0" borderId="1" xfId="1" applyNumberFormat="1" applyFont="1" applyBorder="1" applyAlignment="1">
      <alignment horizontal="justify" vertical="top" wrapText="1"/>
    </xf>
    <xf numFmtId="187" fontId="17" fillId="4" borderId="1" xfId="1" applyNumberFormat="1" applyFont="1" applyFill="1" applyBorder="1" applyAlignment="1">
      <alignment horizontal="justify" vertical="top" wrapText="1"/>
    </xf>
    <xf numFmtId="187" fontId="14" fillId="4" borderId="1" xfId="1" applyNumberFormat="1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187" fontId="8" fillId="0" borderId="1" xfId="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top" wrapText="1"/>
    </xf>
    <xf numFmtId="187" fontId="8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187" fontId="8" fillId="2" borderId="1" xfId="1" applyNumberFormat="1" applyFont="1" applyFill="1" applyBorder="1" applyAlignment="1">
      <alignment horizontal="right" vertical="top"/>
    </xf>
    <xf numFmtId="187" fontId="8" fillId="0" borderId="1" xfId="0" applyNumberFormat="1" applyFont="1" applyBorder="1" applyAlignment="1">
      <alignment horizontal="left" vertical="top"/>
    </xf>
    <xf numFmtId="187" fontId="8" fillId="2" borderId="1" xfId="0" applyNumberFormat="1" applyFont="1" applyFill="1" applyBorder="1" applyAlignment="1">
      <alignment horizontal="left" vertical="top"/>
    </xf>
    <xf numFmtId="187" fontId="8" fillId="0" borderId="1" xfId="1" applyNumberFormat="1" applyFont="1" applyBorder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readingOrder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3" fontId="21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10" xfId="0" applyFont="1" applyBorder="1"/>
    <xf numFmtId="0" fontId="15" fillId="0" borderId="1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4" fillId="2" borderId="0" xfId="0" applyFont="1" applyFill="1"/>
    <xf numFmtId="1" fontId="14" fillId="0" borderId="5" xfId="0" applyNumberFormat="1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vertical="top" wrapText="1"/>
    </xf>
    <xf numFmtId="0" fontId="14" fillId="2" borderId="0" xfId="0" applyFont="1" applyFill="1" applyAlignment="1">
      <alignment horizontal="left"/>
    </xf>
    <xf numFmtId="1" fontId="14" fillId="0" borderId="1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1" fontId="8" fillId="0" borderId="8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6" borderId="5" xfId="0" applyFont="1" applyFill="1" applyBorder="1" applyAlignment="1">
      <alignment horizontal="center" vertical="top"/>
    </xf>
    <xf numFmtId="0" fontId="8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0" borderId="1" xfId="0" applyFont="1" applyBorder="1" applyAlignment="1">
      <alignment horizontal="center" vertical="top"/>
    </xf>
    <xf numFmtId="3" fontId="14" fillId="0" borderId="1" xfId="1" applyNumberFormat="1" applyFont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187" fontId="15" fillId="3" borderId="1" xfId="0" applyNumberFormat="1" applyFont="1" applyFill="1" applyBorder="1" applyAlignment="1">
      <alignment horizontal="center" vertical="top"/>
    </xf>
    <xf numFmtId="187" fontId="14" fillId="0" borderId="1" xfId="1" applyNumberFormat="1" applyFont="1" applyBorder="1" applyAlignment="1">
      <alignment horizontal="right" vertical="top" wrapText="1"/>
    </xf>
    <xf numFmtId="187" fontId="14" fillId="2" borderId="1" xfId="1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top"/>
    </xf>
    <xf numFmtId="3" fontId="24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right" vertical="top"/>
    </xf>
    <xf numFmtId="3" fontId="14" fillId="2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justify" vertical="top" wrapText="1"/>
    </xf>
    <xf numFmtId="43" fontId="14" fillId="0" borderId="1" xfId="1" applyFont="1" applyBorder="1" applyAlignment="1">
      <alignment horizontal="justify" vertical="top" wrapText="1"/>
    </xf>
    <xf numFmtId="43" fontId="14" fillId="2" borderId="1" xfId="1" applyFont="1" applyFill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3" fontId="14" fillId="0" borderId="1" xfId="1" applyNumberFormat="1" applyFont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49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 shrinkToFit="1"/>
    </xf>
    <xf numFmtId="0" fontId="8" fillId="0" borderId="1" xfId="0" applyFont="1" applyBorder="1"/>
    <xf numFmtId="3" fontId="21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left" vertical="center" wrapText="1" shrinkToFit="1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0" fillId="0" borderId="16" xfId="0" applyFont="1" applyFill="1" applyBorder="1" applyAlignment="1">
      <alignment vertical="top" wrapText="1"/>
    </xf>
    <xf numFmtId="187" fontId="8" fillId="0" borderId="1" xfId="0" applyNumberFormat="1" applyFont="1" applyBorder="1" applyAlignment="1">
      <alignment horizontal="right" vertical="top" wrapText="1"/>
    </xf>
    <xf numFmtId="187" fontId="8" fillId="2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187" fontId="17" fillId="0" borderId="8" xfId="1" applyNumberFormat="1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87" fontId="19" fillId="3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2" borderId="0" xfId="0" applyFont="1" applyFill="1" applyBorder="1" applyAlignment="1">
      <alignment horizontal="left"/>
    </xf>
    <xf numFmtId="1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17" fillId="0" borderId="8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center" vertical="top"/>
    </xf>
    <xf numFmtId="187" fontId="17" fillId="0" borderId="8" xfId="1" applyNumberFormat="1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4" borderId="8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/>
    </xf>
    <xf numFmtId="187" fontId="19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justify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8" fillId="0" borderId="1" xfId="1" applyNumberFormat="1" applyFont="1" applyBorder="1"/>
    <xf numFmtId="0" fontId="3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87" fontId="8" fillId="0" borderId="1" xfId="1" applyNumberFormat="1" applyFont="1" applyBorder="1" applyAlignment="1">
      <alignment horizontal="justify" vertical="top" wrapText="1"/>
    </xf>
    <xf numFmtId="0" fontId="8" fillId="2" borderId="5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5" borderId="9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Fill="1"/>
    <xf numFmtId="0" fontId="14" fillId="0" borderId="1" xfId="0" applyFont="1" applyFill="1" applyBorder="1" applyAlignment="1">
      <alignment horizontal="center" vertical="top"/>
    </xf>
    <xf numFmtId="0" fontId="14" fillId="0" borderId="0" xfId="0" applyFont="1" applyFill="1"/>
    <xf numFmtId="0" fontId="14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vertical="top" wrapText="1"/>
    </xf>
    <xf numFmtId="187" fontId="14" fillId="0" borderId="1" xfId="0" applyNumberFormat="1" applyFont="1" applyFill="1" applyBorder="1" applyAlignment="1">
      <alignment vertical="top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top" wrapText="1"/>
    </xf>
    <xf numFmtId="187" fontId="17" fillId="0" borderId="8" xfId="1" applyNumberFormat="1" applyFont="1" applyFill="1" applyBorder="1" applyAlignment="1">
      <alignment horizontal="justify" vertical="top" wrapText="1"/>
    </xf>
    <xf numFmtId="187" fontId="17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right"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vertical="top"/>
    </xf>
    <xf numFmtId="0" fontId="27" fillId="2" borderId="11" xfId="0" applyFont="1" applyFill="1" applyBorder="1" applyAlignment="1">
      <alignment horizontal="center" vertical="top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7" fontId="27" fillId="0" borderId="1" xfId="1" applyNumberFormat="1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7" fillId="0" borderId="0" xfId="0" applyFont="1"/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15" fillId="2" borderId="1" xfId="0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right" vertical="top" wrapText="1"/>
    </xf>
    <xf numFmtId="187" fontId="15" fillId="0" borderId="1" xfId="1" applyNumberFormat="1" applyFont="1" applyBorder="1" applyAlignment="1">
      <alignment horizontal="justify" vertical="top" wrapText="1"/>
    </xf>
    <xf numFmtId="0" fontId="15" fillId="0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187" fontId="27" fillId="0" borderId="1" xfId="0" applyNumberFormat="1" applyFont="1" applyBorder="1"/>
    <xf numFmtId="187" fontId="26" fillId="0" borderId="1" xfId="0" applyNumberFormat="1" applyFont="1" applyBorder="1"/>
    <xf numFmtId="0" fontId="18" fillId="0" borderId="1" xfId="0" applyFont="1" applyBorder="1" applyAlignment="1">
      <alignment horizontal="right" vertical="top" wrapText="1"/>
    </xf>
    <xf numFmtId="187" fontId="18" fillId="0" borderId="1" xfId="1" applyNumberFormat="1" applyFont="1" applyBorder="1" applyAlignment="1">
      <alignment horizontal="justify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187" fontId="28" fillId="0" borderId="1" xfId="0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 wrapText="1"/>
    </xf>
    <xf numFmtId="187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87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3" fontId="31" fillId="0" borderId="0" xfId="0" applyNumberFormat="1" applyFont="1" applyAlignment="1">
      <alignment horizontal="center" vertical="top" wrapText="1"/>
    </xf>
    <xf numFmtId="3" fontId="32" fillId="0" borderId="0" xfId="0" applyNumberFormat="1" applyFont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3" fontId="33" fillId="0" borderId="0" xfId="0" applyNumberFormat="1" applyFont="1" applyFill="1" applyBorder="1" applyAlignment="1">
      <alignment horizontal="center" vertical="top" wrapText="1"/>
    </xf>
    <xf numFmtId="187" fontId="33" fillId="0" borderId="0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187" fontId="31" fillId="0" borderId="0" xfId="1" applyNumberFormat="1" applyFont="1" applyFill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187" fontId="20" fillId="0" borderId="0" xfId="1" applyNumberFormat="1" applyFont="1" applyAlignment="1">
      <alignment horizontal="center" vertical="top" wrapText="1"/>
    </xf>
    <xf numFmtId="3" fontId="34" fillId="0" borderId="0" xfId="0" applyNumberFormat="1" applyFont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187" fontId="20" fillId="0" borderId="1" xfId="1" applyNumberFormat="1" applyFont="1" applyFill="1" applyBorder="1" applyAlignment="1">
      <alignment horizontal="right" vertical="top" wrapText="1"/>
    </xf>
    <xf numFmtId="0" fontId="35" fillId="0" borderId="1" xfId="0" applyFont="1" applyBorder="1" applyAlignment="1">
      <alignment horizontal="center" vertical="top" wrapText="1"/>
    </xf>
    <xf numFmtId="187" fontId="35" fillId="0" borderId="1" xfId="1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187" fontId="21" fillId="0" borderId="1" xfId="1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top" wrapText="1"/>
    </xf>
    <xf numFmtId="3" fontId="36" fillId="0" borderId="1" xfId="0" applyNumberFormat="1" applyFont="1" applyBorder="1" applyAlignment="1">
      <alignment horizontal="center" vertical="top" wrapText="1"/>
    </xf>
    <xf numFmtId="187" fontId="33" fillId="0" borderId="1" xfId="0" applyNumberFormat="1" applyFont="1" applyBorder="1" applyAlignment="1">
      <alignment horizontal="center" vertical="top" wrapText="1"/>
    </xf>
    <xf numFmtId="0" fontId="25" fillId="10" borderId="0" xfId="0" applyFont="1" applyFill="1" applyAlignment="1">
      <alignment vertical="top"/>
    </xf>
    <xf numFmtId="0" fontId="20" fillId="10" borderId="0" xfId="0" applyFont="1" applyFill="1" applyAlignment="1">
      <alignment vertical="top"/>
    </xf>
    <xf numFmtId="0" fontId="20" fillId="0" borderId="0" xfId="0" applyFont="1" applyFill="1" applyAlignment="1">
      <alignment vertical="top" wrapText="1"/>
    </xf>
    <xf numFmtId="187" fontId="20" fillId="0" borderId="0" xfId="0" applyNumberFormat="1" applyFont="1" applyFill="1" applyAlignment="1">
      <alignment vertical="top" wrapText="1"/>
    </xf>
    <xf numFmtId="0" fontId="20" fillId="0" borderId="0" xfId="0" applyFont="1" applyFill="1" applyAlignment="1">
      <alignment horizontal="center" vertical="top"/>
    </xf>
    <xf numFmtId="187" fontId="20" fillId="0" borderId="0" xfId="0" applyNumberFormat="1" applyFont="1" applyFill="1" applyAlignment="1">
      <alignment vertical="top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vertical="top"/>
    </xf>
    <xf numFmtId="0" fontId="25" fillId="0" borderId="0" xfId="0" applyFont="1" applyFill="1" applyAlignment="1">
      <alignment vertical="top"/>
    </xf>
    <xf numFmtId="3" fontId="20" fillId="0" borderId="1" xfId="1" applyNumberFormat="1" applyFont="1" applyFill="1" applyBorder="1" applyAlignment="1">
      <alignment vertical="top" wrapText="1"/>
    </xf>
    <xf numFmtId="3" fontId="20" fillId="0" borderId="1" xfId="1" applyNumberFormat="1" applyFont="1" applyFill="1" applyBorder="1" applyAlignment="1">
      <alignment vertical="top"/>
    </xf>
    <xf numFmtId="3" fontId="20" fillId="0" borderId="1" xfId="1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0" fontId="33" fillId="0" borderId="1" xfId="0" applyFont="1" applyBorder="1" applyAlignment="1">
      <alignment horizontal="left" vertical="center" wrapText="1"/>
    </xf>
    <xf numFmtId="187" fontId="33" fillId="0" borderId="1" xfId="1" applyNumberFormat="1" applyFont="1" applyBorder="1" applyAlignment="1">
      <alignment horizontal="center" vertical="center" wrapText="1"/>
    </xf>
    <xf numFmtId="187" fontId="33" fillId="0" borderId="1" xfId="0" applyNumberFormat="1" applyFont="1" applyBorder="1" applyAlignment="1">
      <alignment horizontal="center" vertical="center" wrapText="1"/>
    </xf>
    <xf numFmtId="3" fontId="20" fillId="0" borderId="1" xfId="1" applyNumberFormat="1" applyFont="1" applyFill="1" applyBorder="1" applyAlignment="1">
      <alignment horizontal="right" vertical="top"/>
    </xf>
    <xf numFmtId="0" fontId="25" fillId="9" borderId="0" xfId="0" applyFont="1" applyFill="1" applyAlignment="1">
      <alignment vertical="top"/>
    </xf>
    <xf numFmtId="0" fontId="25" fillId="8" borderId="0" xfId="0" applyFont="1" applyFill="1" applyAlignment="1">
      <alignment vertical="top"/>
    </xf>
    <xf numFmtId="49" fontId="20" fillId="0" borderId="1" xfId="0" applyNumberFormat="1" applyFont="1" applyFill="1" applyBorder="1" applyAlignment="1">
      <alignment horizontal="center" vertical="top" wrapText="1"/>
    </xf>
    <xf numFmtId="3" fontId="20" fillId="0" borderId="0" xfId="0" applyNumberFormat="1" applyFont="1" applyFill="1" applyAlignment="1">
      <alignment vertical="top" wrapText="1"/>
    </xf>
    <xf numFmtId="3" fontId="20" fillId="0" borderId="1" xfId="0" applyNumberFormat="1" applyFont="1" applyFill="1" applyBorder="1" applyAlignment="1">
      <alignment vertical="top"/>
    </xf>
    <xf numFmtId="0" fontId="20" fillId="7" borderId="0" xfId="0" applyFont="1" applyFill="1" applyAlignment="1">
      <alignment vertical="top"/>
    </xf>
    <xf numFmtId="187" fontId="25" fillId="10" borderId="1" xfId="1" applyNumberFormat="1" applyFont="1" applyFill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right" vertical="top"/>
    </xf>
    <xf numFmtId="3" fontId="20" fillId="0" borderId="0" xfId="0" applyNumberFormat="1" applyFont="1" applyFill="1" applyAlignment="1">
      <alignment vertical="top"/>
    </xf>
    <xf numFmtId="3" fontId="20" fillId="2" borderId="1" xfId="0" applyNumberFormat="1" applyFont="1" applyFill="1" applyBorder="1" applyAlignment="1">
      <alignment horizontal="right" vertical="top"/>
    </xf>
    <xf numFmtId="0" fontId="20" fillId="2" borderId="1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3" fontId="20" fillId="0" borderId="0" xfId="0" applyNumberFormat="1" applyFont="1" applyFill="1" applyAlignment="1">
      <alignment horizontal="right" vertical="top"/>
    </xf>
    <xf numFmtId="0" fontId="33" fillId="0" borderId="1" xfId="0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187" fontId="33" fillId="5" borderId="1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25" fillId="10" borderId="1" xfId="1" applyNumberFormat="1" applyFont="1" applyFill="1" applyBorder="1" applyAlignment="1">
      <alignment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vertical="top" wrapText="1"/>
    </xf>
    <xf numFmtId="187" fontId="20" fillId="0" borderId="8" xfId="1" applyNumberFormat="1" applyFont="1" applyFill="1" applyBorder="1" applyAlignment="1">
      <alignment horizontal="center" vertical="top" wrapText="1"/>
    </xf>
    <xf numFmtId="3" fontId="20" fillId="0" borderId="8" xfId="1" applyNumberFormat="1" applyFont="1" applyFill="1" applyBorder="1" applyAlignment="1">
      <alignment horizontal="right" vertical="top" wrapText="1"/>
    </xf>
    <xf numFmtId="0" fontId="21" fillId="0" borderId="1" xfId="0" applyNumberFormat="1" applyFont="1" applyBorder="1" applyAlignment="1">
      <alignment horizontal="center" vertical="top" wrapText="1"/>
    </xf>
    <xf numFmtId="0" fontId="20" fillId="0" borderId="8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3" fontId="25" fillId="10" borderId="1" xfId="0" applyNumberFormat="1" applyFont="1" applyFill="1" applyBorder="1" applyAlignment="1">
      <alignment horizontal="right" vertical="top" wrapText="1"/>
    </xf>
    <xf numFmtId="3" fontId="20" fillId="0" borderId="8" xfId="0" applyNumberFormat="1" applyFont="1" applyFill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center" vertical="top"/>
    </xf>
    <xf numFmtId="187" fontId="20" fillId="0" borderId="5" xfId="1" applyNumberFormat="1" applyFont="1" applyFill="1" applyBorder="1" applyAlignment="1">
      <alignment horizontal="right" vertical="top" wrapText="1"/>
    </xf>
    <xf numFmtId="187" fontId="20" fillId="0" borderId="1" xfId="1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187" fontId="20" fillId="0" borderId="8" xfId="1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vertical="top"/>
    </xf>
    <xf numFmtId="0" fontId="20" fillId="0" borderId="13" xfId="0" applyFont="1" applyFill="1" applyBorder="1" applyAlignment="1">
      <alignment vertical="top" wrapText="1"/>
    </xf>
    <xf numFmtId="0" fontId="31" fillId="3" borderId="1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/>
    </xf>
    <xf numFmtId="0" fontId="20" fillId="0" borderId="12" xfId="0" applyFont="1" applyBorder="1" applyAlignment="1">
      <alignment horizontal="left" vertical="top" wrapText="1"/>
    </xf>
    <xf numFmtId="187" fontId="20" fillId="0" borderId="1" xfId="1" applyNumberFormat="1" applyFont="1" applyFill="1" applyBorder="1" applyAlignment="1">
      <alignment horizontal="left" vertical="top" wrapText="1"/>
    </xf>
    <xf numFmtId="187" fontId="20" fillId="0" borderId="0" xfId="1" applyNumberFormat="1" applyFont="1" applyFill="1" applyBorder="1" applyAlignment="1">
      <alignment horizontal="right" vertical="top" wrapText="1"/>
    </xf>
    <xf numFmtId="3" fontId="20" fillId="10" borderId="0" xfId="0" applyNumberFormat="1" applyFont="1" applyFill="1" applyAlignment="1">
      <alignment vertical="top"/>
    </xf>
    <xf numFmtId="187" fontId="20" fillId="5" borderId="0" xfId="0" applyNumberFormat="1" applyFont="1" applyFill="1" applyAlignment="1">
      <alignment vertical="top"/>
    </xf>
    <xf numFmtId="3" fontId="25" fillId="0" borderId="0" xfId="0" applyNumberFormat="1" applyFont="1" applyFill="1" applyAlignment="1">
      <alignment vertical="top"/>
    </xf>
    <xf numFmtId="3" fontId="20" fillId="5" borderId="0" xfId="0" applyNumberFormat="1" applyFont="1" applyFill="1" applyAlignment="1">
      <alignment vertical="top"/>
    </xf>
    <xf numFmtId="3" fontId="25" fillId="8" borderId="0" xfId="0" applyNumberFormat="1" applyFont="1" applyFill="1" applyAlignment="1">
      <alignment vertical="top"/>
    </xf>
    <xf numFmtId="3" fontId="20" fillId="0" borderId="1" xfId="0" applyNumberFormat="1" applyFont="1" applyBorder="1" applyAlignment="1">
      <alignment horizontal="right" vertical="top"/>
    </xf>
    <xf numFmtId="3" fontId="25" fillId="10" borderId="1" xfId="0" applyNumberFormat="1" applyFont="1" applyFill="1" applyBorder="1" applyAlignment="1">
      <alignment vertical="top" wrapText="1"/>
    </xf>
    <xf numFmtId="187" fontId="25" fillId="0" borderId="1" xfId="1" applyNumberFormat="1" applyFont="1" applyFill="1" applyBorder="1" applyAlignment="1">
      <alignment horizontal="center" vertical="top"/>
    </xf>
    <xf numFmtId="187" fontId="20" fillId="0" borderId="1" xfId="0" applyNumberFormat="1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right" vertical="top" wrapText="1"/>
    </xf>
    <xf numFmtId="187" fontId="20" fillId="0" borderId="1" xfId="1" applyNumberFormat="1" applyFont="1" applyBorder="1" applyAlignment="1">
      <alignment horizontal="center" vertical="top"/>
    </xf>
    <xf numFmtId="187" fontId="25" fillId="10" borderId="1" xfId="1" applyNumberFormat="1" applyFont="1" applyFill="1" applyBorder="1" applyAlignment="1">
      <alignment horizontal="center" vertical="top"/>
    </xf>
    <xf numFmtId="3" fontId="25" fillId="10" borderId="1" xfId="1" applyNumberFormat="1" applyFont="1" applyFill="1" applyBorder="1" applyAlignment="1">
      <alignment horizontal="right" vertical="top" wrapText="1"/>
    </xf>
    <xf numFmtId="187" fontId="20" fillId="10" borderId="0" xfId="0" applyNumberFormat="1" applyFont="1" applyFill="1" applyAlignment="1">
      <alignment vertical="top"/>
    </xf>
    <xf numFmtId="0" fontId="20" fillId="5" borderId="0" xfId="0" applyFont="1" applyFill="1" applyAlignment="1">
      <alignment vertical="top"/>
    </xf>
    <xf numFmtId="0" fontId="20" fillId="0" borderId="1" xfId="0" applyFont="1" applyBorder="1" applyAlignment="1">
      <alignment horizontal="center" vertical="top"/>
    </xf>
    <xf numFmtId="187" fontId="20" fillId="0" borderId="1" xfId="5" applyNumberFormat="1" applyFont="1" applyBorder="1" applyAlignment="1">
      <alignment horizontal="right" vertical="top"/>
    </xf>
    <xf numFmtId="187" fontId="20" fillId="2" borderId="1" xfId="5" applyNumberFormat="1" applyFont="1" applyFill="1" applyBorder="1" applyAlignment="1">
      <alignment horizontal="center" vertical="top"/>
    </xf>
    <xf numFmtId="0" fontId="20" fillId="0" borderId="12" xfId="0" applyFont="1" applyFill="1" applyBorder="1" applyAlignment="1">
      <alignment horizontal="left" vertical="top" wrapText="1"/>
    </xf>
    <xf numFmtId="187" fontId="20" fillId="0" borderId="1" xfId="5" applyNumberFormat="1" applyFont="1" applyFill="1" applyBorder="1" applyAlignment="1">
      <alignment horizontal="center" vertical="top"/>
    </xf>
    <xf numFmtId="0" fontId="20" fillId="0" borderId="0" xfId="0" applyFont="1" applyAlignment="1">
      <alignment vertical="top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center" vertical="top" wrapText="1"/>
    </xf>
    <xf numFmtId="187" fontId="20" fillId="0" borderId="1" xfId="5" applyNumberFormat="1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vertical="top"/>
    </xf>
    <xf numFmtId="0" fontId="20" fillId="2" borderId="1" xfId="0" applyFont="1" applyFill="1" applyBorder="1" applyAlignment="1">
      <alignment horizontal="center" vertical="top" wrapText="1"/>
    </xf>
    <xf numFmtId="0" fontId="38" fillId="11" borderId="0" xfId="0" applyFont="1" applyFill="1" applyAlignment="1">
      <alignment vertical="top" wrapText="1"/>
    </xf>
    <xf numFmtId="0" fontId="20" fillId="11" borderId="0" xfId="0" applyFont="1" applyFill="1" applyAlignment="1">
      <alignment vertical="top" wrapText="1"/>
    </xf>
    <xf numFmtId="0" fontId="25" fillId="11" borderId="0" xfId="0" applyFont="1" applyFill="1" applyAlignment="1">
      <alignment vertical="top"/>
    </xf>
    <xf numFmtId="0" fontId="20" fillId="0" borderId="0" xfId="0" applyFont="1" applyFill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top" wrapText="1"/>
    </xf>
    <xf numFmtId="187" fontId="20" fillId="0" borderId="1" xfId="1" applyNumberFormat="1" applyFont="1" applyFill="1" applyBorder="1" applyAlignment="1">
      <alignment vertical="top"/>
    </xf>
    <xf numFmtId="3" fontId="25" fillId="9" borderId="0" xfId="0" applyNumberFormat="1" applyFont="1" applyFill="1" applyAlignment="1">
      <alignment vertical="top"/>
    </xf>
    <xf numFmtId="3" fontId="25" fillId="10" borderId="0" xfId="0" applyNumberFormat="1" applyFont="1" applyFill="1" applyAlignment="1">
      <alignment vertical="top"/>
    </xf>
    <xf numFmtId="0" fontId="25" fillId="0" borderId="0" xfId="0" applyFont="1" applyFill="1" applyAlignment="1">
      <alignment horizontal="center" vertical="top"/>
    </xf>
    <xf numFmtId="187" fontId="20" fillId="0" borderId="1" xfId="1" applyNumberFormat="1" applyFont="1" applyFill="1" applyBorder="1" applyAlignment="1">
      <alignment vertical="top" wrapText="1"/>
    </xf>
    <xf numFmtId="187" fontId="20" fillId="0" borderId="0" xfId="1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vertical="top" wrapText="1"/>
    </xf>
    <xf numFmtId="0" fontId="34" fillId="0" borderId="0" xfId="0" applyFont="1" applyAlignment="1">
      <alignment horizontal="left" vertical="top" wrapText="1"/>
    </xf>
    <xf numFmtId="3" fontId="25" fillId="10" borderId="1" xfId="0" applyNumberFormat="1" applyFont="1" applyFill="1" applyBorder="1" applyAlignment="1">
      <alignment horizontal="right" vertical="top"/>
    </xf>
    <xf numFmtId="3" fontId="20" fillId="2" borderId="0" xfId="0" applyNumberFormat="1" applyFont="1" applyFill="1" applyAlignment="1">
      <alignment vertical="top"/>
    </xf>
    <xf numFmtId="0" fontId="20" fillId="0" borderId="14" xfId="0" applyFont="1" applyFill="1" applyBorder="1" applyAlignment="1">
      <alignment horizontal="center" vertical="top" wrapText="1"/>
    </xf>
    <xf numFmtId="187" fontId="20" fillId="0" borderId="6" xfId="1" applyNumberFormat="1" applyFont="1" applyFill="1" applyBorder="1" applyAlignment="1">
      <alignment horizontal="right" vertical="top" wrapText="1"/>
    </xf>
    <xf numFmtId="3" fontId="20" fillId="0" borderId="5" xfId="1" applyNumberFormat="1" applyFont="1" applyFill="1" applyBorder="1" applyAlignment="1">
      <alignment vertical="top"/>
    </xf>
    <xf numFmtId="0" fontId="25" fillId="8" borderId="0" xfId="0" applyFont="1" applyFill="1" applyAlignment="1">
      <alignment horizontal="center" vertical="top"/>
    </xf>
    <xf numFmtId="0" fontId="25" fillId="10" borderId="0" xfId="0" applyFont="1" applyFill="1" applyAlignment="1">
      <alignment horizontal="center" vertical="top"/>
    </xf>
    <xf numFmtId="3" fontId="25" fillId="8" borderId="0" xfId="0" applyNumberFormat="1" applyFont="1" applyFill="1" applyAlignment="1">
      <alignment horizontal="center" vertical="top"/>
    </xf>
    <xf numFmtId="0" fontId="25" fillId="7" borderId="0" xfId="0" applyFont="1" applyFill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5" borderId="0" xfId="0" applyFont="1" applyFill="1" applyAlignment="1">
      <alignment horizontal="center" vertical="top"/>
    </xf>
    <xf numFmtId="187" fontId="20" fillId="0" borderId="0" xfId="0" applyNumberFormat="1" applyFont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top" wrapText="1"/>
    </xf>
    <xf numFmtId="187" fontId="20" fillId="0" borderId="5" xfId="1" applyNumberFormat="1" applyFont="1" applyFill="1" applyBorder="1" applyAlignment="1">
      <alignment horizontal="center" vertical="top" wrapText="1"/>
    </xf>
    <xf numFmtId="3" fontId="39" fillId="9" borderId="1" xfId="0" applyNumberFormat="1" applyFont="1" applyFill="1" applyBorder="1" applyAlignment="1">
      <alignment horizontal="right" vertical="top" wrapText="1"/>
    </xf>
    <xf numFmtId="187" fontId="20" fillId="0" borderId="0" xfId="0" applyNumberFormat="1" applyFont="1" applyFill="1" applyBorder="1" applyAlignment="1">
      <alignment vertical="top"/>
    </xf>
    <xf numFmtId="0" fontId="25" fillId="9" borderId="0" xfId="0" applyFont="1" applyFill="1" applyAlignment="1">
      <alignment horizontal="center" vertical="top"/>
    </xf>
    <xf numFmtId="0" fontId="34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Alignment="1"/>
    <xf numFmtId="0" fontId="40" fillId="0" borderId="0" xfId="0" applyFont="1" applyAlignment="1">
      <alignment horizontal="center" vertical="top"/>
    </xf>
    <xf numFmtId="0" fontId="40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  <xf numFmtId="187" fontId="40" fillId="0" borderId="1" xfId="1" applyNumberFormat="1" applyFont="1" applyBorder="1" applyAlignment="1">
      <alignment horizontal="center"/>
    </xf>
    <xf numFmtId="0" fontId="40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top"/>
    </xf>
    <xf numFmtId="0" fontId="40" fillId="0" borderId="5" xfId="0" applyFont="1" applyBorder="1" applyAlignment="1">
      <alignment horizontal="center" vertical="top"/>
    </xf>
    <xf numFmtId="0" fontId="40" fillId="0" borderId="9" xfId="0" applyFont="1" applyBorder="1" applyAlignment="1">
      <alignment horizontal="center" vertical="top"/>
    </xf>
    <xf numFmtId="0" fontId="34" fillId="0" borderId="5" xfId="0" applyFont="1" applyBorder="1" applyAlignment="1">
      <alignment horizontal="center" vertical="top"/>
    </xf>
    <xf numFmtId="0" fontId="34" fillId="0" borderId="8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top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3" fontId="40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3" fontId="34" fillId="0" borderId="1" xfId="0" applyNumberFormat="1" applyFont="1" applyBorder="1" applyAlignment="1">
      <alignment horizontal="center"/>
    </xf>
    <xf numFmtId="3" fontId="40" fillId="5" borderId="0" xfId="0" applyNumberFormat="1" applyFont="1" applyFill="1" applyAlignment="1">
      <alignment horizontal="center"/>
    </xf>
    <xf numFmtId="3" fontId="40" fillId="5" borderId="12" xfId="0" applyNumberFormat="1" applyFont="1" applyFill="1" applyBorder="1" applyAlignment="1">
      <alignment horizontal="center"/>
    </xf>
    <xf numFmtId="3" fontId="40" fillId="6" borderId="1" xfId="0" applyNumberFormat="1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0" fontId="34" fillId="6" borderId="0" xfId="0" applyFont="1" applyFill="1" applyAlignment="1">
      <alignment horizontal="center"/>
    </xf>
    <xf numFmtId="0" fontId="40" fillId="6" borderId="0" xfId="0" applyFont="1" applyFill="1" applyAlignment="1">
      <alignment horizontal="center"/>
    </xf>
    <xf numFmtId="3" fontId="40" fillId="6" borderId="0" xfId="0" applyNumberFormat="1" applyFont="1" applyFill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6" borderId="13" xfId="0" applyFont="1" applyFill="1" applyBorder="1" applyAlignment="1">
      <alignment horizontal="center"/>
    </xf>
    <xf numFmtId="0" fontId="34" fillId="6" borderId="7" xfId="0" applyFont="1" applyFill="1" applyBorder="1" applyAlignment="1">
      <alignment horizontal="center"/>
    </xf>
    <xf numFmtId="0" fontId="34" fillId="0" borderId="15" xfId="0" applyFont="1" applyBorder="1" applyAlignment="1">
      <alignment horizontal="center"/>
    </xf>
    <xf numFmtId="3" fontId="34" fillId="0" borderId="15" xfId="0" applyNumberFormat="1" applyFont="1" applyBorder="1" applyAlignment="1">
      <alignment horizontal="center"/>
    </xf>
    <xf numFmtId="0" fontId="40" fillId="6" borderId="13" xfId="0" applyFont="1" applyFill="1" applyBorder="1" applyAlignment="1">
      <alignment horizontal="left" vertical="top"/>
    </xf>
    <xf numFmtId="0" fontId="40" fillId="6" borderId="5" xfId="0" applyFont="1" applyFill="1" applyBorder="1" applyAlignment="1">
      <alignment horizontal="left" vertical="top"/>
    </xf>
    <xf numFmtId="0" fontId="34" fillId="0" borderId="9" xfId="0" applyFont="1" applyBorder="1" applyAlignment="1">
      <alignment horizontal="left" vertical="top"/>
    </xf>
    <xf numFmtId="0" fontId="34" fillId="0" borderId="8" xfId="0" applyFont="1" applyBorder="1" applyAlignment="1">
      <alignment horizontal="left" vertical="top"/>
    </xf>
    <xf numFmtId="0" fontId="40" fillId="6" borderId="9" xfId="0" applyFont="1" applyFill="1" applyBorder="1" applyAlignment="1">
      <alignment horizontal="left" vertical="top"/>
    </xf>
    <xf numFmtId="0" fontId="40" fillId="6" borderId="5" xfId="0" applyFont="1" applyFill="1" applyBorder="1" applyAlignment="1">
      <alignment horizontal="center"/>
    </xf>
    <xf numFmtId="0" fontId="40" fillId="6" borderId="9" xfId="0" applyFont="1" applyFill="1" applyBorder="1" applyAlignment="1">
      <alignment horizontal="center"/>
    </xf>
    <xf numFmtId="0" fontId="34" fillId="6" borderId="9" xfId="0" applyFont="1" applyFill="1" applyBorder="1" applyAlignment="1">
      <alignment horizontal="center"/>
    </xf>
    <xf numFmtId="0" fontId="34" fillId="6" borderId="5" xfId="0" applyFont="1" applyFill="1" applyBorder="1" applyAlignment="1">
      <alignment horizontal="center"/>
    </xf>
    <xf numFmtId="3" fontId="40" fillId="6" borderId="5" xfId="0" applyNumberFormat="1" applyFont="1" applyFill="1" applyBorder="1" applyAlignment="1">
      <alignment horizontal="center"/>
    </xf>
    <xf numFmtId="3" fontId="34" fillId="0" borderId="9" xfId="0" applyNumberFormat="1" applyFont="1" applyBorder="1" applyAlignment="1">
      <alignment horizontal="center"/>
    </xf>
    <xf numFmtId="3" fontId="34" fillId="0" borderId="8" xfId="0" applyNumberFormat="1" applyFont="1" applyBorder="1" applyAlignment="1">
      <alignment horizontal="center"/>
    </xf>
    <xf numFmtId="3" fontId="40" fillId="6" borderId="9" xfId="0" applyNumberFormat="1" applyFont="1" applyFill="1" applyBorder="1" applyAlignment="1">
      <alignment horizontal="center"/>
    </xf>
    <xf numFmtId="0" fontId="40" fillId="6" borderId="5" xfId="0" applyFont="1" applyFill="1" applyBorder="1" applyAlignment="1">
      <alignment vertical="top"/>
    </xf>
    <xf numFmtId="3" fontId="25" fillId="6" borderId="5" xfId="0" applyNumberFormat="1" applyFont="1" applyFill="1" applyBorder="1" applyAlignment="1">
      <alignment horizontal="center" vertical="center"/>
    </xf>
    <xf numFmtId="187" fontId="34" fillId="0" borderId="8" xfId="1" applyNumberFormat="1" applyFont="1" applyFill="1" applyBorder="1" applyAlignment="1">
      <alignment horizontal="center"/>
    </xf>
    <xf numFmtId="0" fontId="40" fillId="6" borderId="11" xfId="0" applyFont="1" applyFill="1" applyBorder="1" applyAlignment="1">
      <alignment vertical="top"/>
    </xf>
    <xf numFmtId="0" fontId="34" fillId="0" borderId="8" xfId="0" applyFont="1" applyBorder="1" applyAlignment="1">
      <alignment horizontal="left" vertical="top" wrapText="1"/>
    </xf>
    <xf numFmtId="3" fontId="20" fillId="0" borderId="8" xfId="0" applyNumberFormat="1" applyFont="1" applyFill="1" applyBorder="1" applyAlignment="1">
      <alignment horizontal="center" vertical="top" wrapText="1"/>
    </xf>
    <xf numFmtId="0" fontId="40" fillId="6" borderId="5" xfId="0" applyFont="1" applyFill="1" applyBorder="1" applyAlignment="1">
      <alignment horizontal="center" vertical="top"/>
    </xf>
    <xf numFmtId="0" fontId="34" fillId="0" borderId="9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center" vertical="top"/>
    </xf>
    <xf numFmtId="0" fontId="40" fillId="6" borderId="9" xfId="0" applyFont="1" applyFill="1" applyBorder="1" applyAlignment="1">
      <alignment vertical="top"/>
    </xf>
    <xf numFmtId="0" fontId="34" fillId="0" borderId="0" xfId="0" applyFont="1" applyBorder="1" applyAlignment="1">
      <alignment horizontal="center" vertical="top"/>
    </xf>
    <xf numFmtId="0" fontId="40" fillId="6" borderId="9" xfId="0" applyFont="1" applyFill="1" applyBorder="1" applyAlignment="1">
      <alignment horizontal="center" vertical="top"/>
    </xf>
    <xf numFmtId="0" fontId="34" fillId="0" borderId="0" xfId="0" applyFont="1" applyBorder="1" applyAlignment="1">
      <alignment horizontal="center"/>
    </xf>
    <xf numFmtId="0" fontId="40" fillId="6" borderId="2" xfId="0" applyFont="1" applyFill="1" applyBorder="1" applyAlignment="1">
      <alignment horizontal="center" vertical="top"/>
    </xf>
    <xf numFmtId="187" fontId="40" fillId="6" borderId="9" xfId="1" applyNumberFormat="1" applyFont="1" applyFill="1" applyBorder="1" applyAlignment="1">
      <alignment horizontal="center"/>
    </xf>
    <xf numFmtId="0" fontId="34" fillId="6" borderId="6" xfId="0" applyFont="1" applyFill="1" applyBorder="1" applyAlignment="1">
      <alignment horizontal="center" vertical="top"/>
    </xf>
    <xf numFmtId="0" fontId="40" fillId="6" borderId="4" xfId="0" applyFont="1" applyFill="1" applyBorder="1" applyAlignment="1">
      <alignment horizontal="center" vertical="top"/>
    </xf>
    <xf numFmtId="3" fontId="34" fillId="0" borderId="6" xfId="0" applyNumberFormat="1" applyFont="1" applyBorder="1" applyAlignment="1">
      <alignment horizontal="center" vertical="top"/>
    </xf>
    <xf numFmtId="3" fontId="40" fillId="6" borderId="4" xfId="0" applyNumberFormat="1" applyFont="1" applyFill="1" applyBorder="1" applyAlignment="1">
      <alignment horizontal="center" vertical="top"/>
    </xf>
    <xf numFmtId="3" fontId="20" fillId="0" borderId="6" xfId="0" applyNumberFormat="1" applyFont="1" applyFill="1" applyBorder="1" applyAlignment="1">
      <alignment horizontal="center" vertical="top"/>
    </xf>
    <xf numFmtId="187" fontId="34" fillId="0" borderId="6" xfId="1" applyNumberFormat="1" applyFont="1" applyFill="1" applyBorder="1" applyAlignment="1">
      <alignment horizontal="center" vertical="top"/>
    </xf>
    <xf numFmtId="187" fontId="34" fillId="0" borderId="6" xfId="1" applyNumberFormat="1" applyFont="1" applyFill="1" applyBorder="1" applyAlignment="1">
      <alignment horizontal="center"/>
    </xf>
    <xf numFmtId="3" fontId="40" fillId="6" borderId="4" xfId="1" applyNumberFormat="1" applyFont="1" applyFill="1" applyBorder="1" applyAlignment="1">
      <alignment horizontal="center" vertical="top"/>
    </xf>
    <xf numFmtId="187" fontId="40" fillId="6" borderId="6" xfId="0" applyNumberFormat="1" applyFont="1" applyFill="1" applyBorder="1" applyAlignment="1">
      <alignment horizontal="center" vertical="top"/>
    </xf>
    <xf numFmtId="0" fontId="40" fillId="6" borderId="6" xfId="0" applyFont="1" applyFill="1" applyBorder="1" applyAlignment="1">
      <alignment horizontal="center" vertical="top"/>
    </xf>
    <xf numFmtId="0" fontId="40" fillId="6" borderId="0" xfId="0" applyFont="1" applyFill="1" applyBorder="1" applyAlignment="1">
      <alignment horizontal="center" vertical="top"/>
    </xf>
    <xf numFmtId="3" fontId="34" fillId="0" borderId="10" xfId="0" applyNumberFormat="1" applyFont="1" applyBorder="1" applyAlignment="1">
      <alignment horizontal="center" vertical="top"/>
    </xf>
    <xf numFmtId="187" fontId="20" fillId="0" borderId="15" xfId="1" applyNumberFormat="1" applyFont="1" applyFill="1" applyBorder="1" applyAlignment="1">
      <alignment horizontal="center" vertical="top"/>
    </xf>
    <xf numFmtId="0" fontId="34" fillId="0" borderId="10" xfId="0" applyFont="1" applyBorder="1" applyAlignment="1">
      <alignment horizontal="left" vertical="top" wrapText="1"/>
    </xf>
    <xf numFmtId="0" fontId="25" fillId="6" borderId="0" xfId="0" applyFont="1" applyFill="1" applyAlignment="1">
      <alignment horizontal="left" vertical="top"/>
    </xf>
    <xf numFmtId="3" fontId="34" fillId="0" borderId="0" xfId="0" applyNumberFormat="1" applyFont="1" applyBorder="1" applyAlignment="1">
      <alignment horizontal="center"/>
    </xf>
    <xf numFmtId="187" fontId="34" fillId="0" borderId="9" xfId="1" applyNumberFormat="1" applyFont="1" applyFill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3" fontId="25" fillId="6" borderId="6" xfId="0" applyNumberFormat="1" applyFont="1" applyFill="1" applyBorder="1" applyAlignment="1">
      <alignment horizontal="center"/>
    </xf>
    <xf numFmtId="3" fontId="34" fillId="0" borderId="6" xfId="0" applyNumberFormat="1" applyFont="1" applyBorder="1" applyAlignment="1">
      <alignment horizontal="center"/>
    </xf>
    <xf numFmtId="0" fontId="25" fillId="6" borderId="6" xfId="0" applyFont="1" applyFill="1" applyBorder="1" applyAlignment="1">
      <alignment horizontal="center"/>
    </xf>
    <xf numFmtId="3" fontId="40" fillId="6" borderId="7" xfId="0" applyNumberFormat="1" applyFont="1" applyFill="1" applyBorder="1" applyAlignment="1">
      <alignment horizontal="center"/>
    </xf>
    <xf numFmtId="0" fontId="40" fillId="6" borderId="13" xfId="0" applyFont="1" applyFill="1" applyBorder="1" applyAlignment="1">
      <alignment horizontal="center"/>
    </xf>
    <xf numFmtId="0" fontId="40" fillId="6" borderId="7" xfId="0" applyFont="1" applyFill="1" applyBorder="1" applyAlignment="1">
      <alignment horizontal="left" vertical="top"/>
    </xf>
    <xf numFmtId="0" fontId="25" fillId="6" borderId="5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/>
    </xf>
    <xf numFmtId="0" fontId="40" fillId="6" borderId="12" xfId="0" applyFont="1" applyFill="1" applyBorder="1" applyAlignment="1">
      <alignment horizontal="center"/>
    </xf>
    <xf numFmtId="0" fontId="34" fillId="0" borderId="1" xfId="0" applyFont="1" applyBorder="1"/>
    <xf numFmtId="187" fontId="34" fillId="0" borderId="1" xfId="1" applyNumberFormat="1" applyFont="1" applyBorder="1"/>
    <xf numFmtId="3" fontId="34" fillId="0" borderId="1" xfId="0" applyNumberFormat="1" applyFont="1" applyBorder="1"/>
    <xf numFmtId="3" fontId="25" fillId="6" borderId="4" xfId="0" applyNumberFormat="1" applyFont="1" applyFill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9" xfId="0" applyFont="1" applyFill="1" applyBorder="1" applyAlignment="1">
      <alignment horizontal="left" vertical="top"/>
    </xf>
    <xf numFmtId="3" fontId="34" fillId="0" borderId="9" xfId="0" applyNumberFormat="1" applyFont="1" applyFill="1" applyBorder="1" applyAlignment="1">
      <alignment horizontal="center"/>
    </xf>
    <xf numFmtId="0" fontId="40" fillId="6" borderId="7" xfId="0" applyFont="1" applyFill="1" applyBorder="1" applyAlignment="1">
      <alignment horizontal="center"/>
    </xf>
    <xf numFmtId="1" fontId="34" fillId="0" borderId="1" xfId="0" applyNumberFormat="1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6" borderId="8" xfId="0" applyFont="1" applyFill="1" applyBorder="1" applyAlignment="1">
      <alignment horizontal="left" vertical="top"/>
    </xf>
    <xf numFmtId="0" fontId="40" fillId="6" borderId="5" xfId="0" applyFont="1" applyFill="1" applyBorder="1" applyAlignment="1">
      <alignment horizontal="left" vertical="top" wrapText="1"/>
    </xf>
    <xf numFmtId="0" fontId="34" fillId="6" borderId="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3" fontId="40" fillId="6" borderId="9" xfId="0" applyNumberFormat="1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187" fontId="34" fillId="10" borderId="6" xfId="1" applyNumberFormat="1" applyFont="1" applyFill="1" applyBorder="1" applyAlignment="1">
      <alignment horizontal="center" vertical="top"/>
    </xf>
    <xf numFmtId="187" fontId="34" fillId="10" borderId="10" xfId="1" applyNumberFormat="1" applyFont="1" applyFill="1" applyBorder="1" applyAlignment="1">
      <alignment horizontal="center" vertical="top"/>
    </xf>
    <xf numFmtId="0" fontId="34" fillId="10" borderId="6" xfId="0" applyFont="1" applyFill="1" applyBorder="1" applyAlignment="1">
      <alignment horizontal="center" vertical="top"/>
    </xf>
    <xf numFmtId="0" fontId="34" fillId="10" borderId="10" xfId="0" applyFont="1" applyFill="1" applyBorder="1" applyAlignment="1">
      <alignment horizontal="center" vertical="top"/>
    </xf>
    <xf numFmtId="0" fontId="34" fillId="10" borderId="9" xfId="0" applyFont="1" applyFill="1" applyBorder="1" applyAlignment="1">
      <alignment horizontal="center" vertical="top"/>
    </xf>
    <xf numFmtId="0" fontId="34" fillId="10" borderId="8" xfId="0" applyFont="1" applyFill="1" applyBorder="1" applyAlignment="1">
      <alignment horizontal="center" vertical="top"/>
    </xf>
    <xf numFmtId="0" fontId="34" fillId="10" borderId="9" xfId="0" applyFont="1" applyFill="1" applyBorder="1" applyAlignment="1">
      <alignment horizontal="center"/>
    </xf>
    <xf numFmtId="0" fontId="34" fillId="10" borderId="6" xfId="0" applyFont="1" applyFill="1" applyBorder="1" applyAlignment="1">
      <alignment horizontal="center"/>
    </xf>
    <xf numFmtId="0" fontId="34" fillId="10" borderId="8" xfId="0" applyFont="1" applyFill="1" applyBorder="1" applyAlignment="1">
      <alignment horizontal="center"/>
    </xf>
    <xf numFmtId="0" fontId="34" fillId="10" borderId="10" xfId="0" applyFont="1" applyFill="1" applyBorder="1" applyAlignment="1">
      <alignment horizontal="center"/>
    </xf>
    <xf numFmtId="0" fontId="34" fillId="10" borderId="0" xfId="0" applyFont="1" applyFill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0" borderId="15" xfId="0" applyFont="1" applyFill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10" borderId="9" xfId="0" applyNumberFormat="1" applyFont="1" applyFill="1" applyBorder="1" applyAlignment="1">
      <alignment horizontal="center"/>
    </xf>
    <xf numFmtId="3" fontId="34" fillId="10" borderId="8" xfId="0" applyNumberFormat="1" applyFont="1" applyFill="1" applyBorder="1" applyAlignment="1">
      <alignment horizontal="center"/>
    </xf>
    <xf numFmtId="0" fontId="34" fillId="10" borderId="2" xfId="0" applyFont="1" applyFill="1" applyBorder="1" applyAlignment="1">
      <alignment horizontal="center"/>
    </xf>
    <xf numFmtId="0" fontId="34" fillId="10" borderId="14" xfId="0" applyFont="1" applyFill="1" applyBorder="1" applyAlignment="1">
      <alignment horizontal="center"/>
    </xf>
    <xf numFmtId="3" fontId="40" fillId="10" borderId="9" xfId="0" applyNumberFormat="1" applyFont="1" applyFill="1" applyBorder="1" applyAlignment="1">
      <alignment horizontal="center"/>
    </xf>
    <xf numFmtId="187" fontId="40" fillId="0" borderId="0" xfId="1" applyNumberFormat="1" applyFont="1" applyAlignment="1">
      <alignment horizontal="center"/>
    </xf>
    <xf numFmtId="3" fontId="25" fillId="0" borderId="1" xfId="1" applyNumberFormat="1" applyFont="1" applyFill="1" applyBorder="1" applyAlignment="1">
      <alignment vertical="top"/>
    </xf>
    <xf numFmtId="0" fontId="34" fillId="2" borderId="8" xfId="0" applyFont="1" applyFill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20" fillId="0" borderId="13" xfId="0" applyFont="1" applyFill="1" applyBorder="1" applyAlignment="1">
      <alignment horizontal="left" vertical="top" wrapText="1"/>
    </xf>
    <xf numFmtId="3" fontId="36" fillId="0" borderId="1" xfId="0" applyNumberFormat="1" applyFont="1" applyBorder="1" applyAlignment="1">
      <alignment horizontal="right" vertical="top"/>
    </xf>
    <xf numFmtId="3" fontId="21" fillId="0" borderId="1" xfId="0" applyNumberFormat="1" applyFont="1" applyBorder="1" applyAlignment="1">
      <alignment horizontal="right" vertical="top" wrapText="1"/>
    </xf>
    <xf numFmtId="3" fontId="36" fillId="0" borderId="1" xfId="0" applyNumberFormat="1" applyFont="1" applyBorder="1" applyAlignment="1">
      <alignment horizontal="right" vertical="top" wrapText="1"/>
    </xf>
    <xf numFmtId="3" fontId="21" fillId="0" borderId="1" xfId="0" applyNumberFormat="1" applyFont="1" applyFill="1" applyBorder="1" applyAlignment="1">
      <alignment horizontal="right" vertical="top" wrapText="1"/>
    </xf>
    <xf numFmtId="3" fontId="21" fillId="0" borderId="7" xfId="0" applyNumberFormat="1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center" vertical="top" wrapText="1"/>
    </xf>
    <xf numFmtId="0" fontId="33" fillId="5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vertical="top" wrapText="1"/>
    </xf>
    <xf numFmtId="3" fontId="34" fillId="0" borderId="1" xfId="0" applyNumberFormat="1" applyFont="1" applyBorder="1" applyAlignment="1">
      <alignment vertical="top"/>
    </xf>
    <xf numFmtId="0" fontId="20" fillId="0" borderId="14" xfId="0" applyFont="1" applyFill="1" applyBorder="1" applyAlignment="1">
      <alignment horizontal="left" vertical="top" wrapText="1"/>
    </xf>
    <xf numFmtId="0" fontId="20" fillId="0" borderId="14" xfId="0" applyFont="1" applyFill="1" applyBorder="1" applyAlignment="1">
      <alignment vertical="top" wrapText="1"/>
    </xf>
    <xf numFmtId="3" fontId="20" fillId="0" borderId="5" xfId="0" applyNumberFormat="1" applyFont="1" applyFill="1" applyBorder="1" applyAlignment="1">
      <alignment horizontal="right" vertical="top"/>
    </xf>
    <xf numFmtId="3" fontId="20" fillId="0" borderId="8" xfId="0" applyNumberFormat="1" applyFont="1" applyBorder="1" applyAlignment="1">
      <alignment horizontal="right" vertical="top"/>
    </xf>
    <xf numFmtId="3" fontId="20" fillId="0" borderId="8" xfId="1" applyNumberFormat="1" applyFont="1" applyFill="1" applyBorder="1" applyAlignment="1">
      <alignment vertical="top"/>
    </xf>
    <xf numFmtId="3" fontId="40" fillId="0" borderId="9" xfId="0" applyNumberFormat="1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3" fontId="40" fillId="0" borderId="0" xfId="0" applyNumberFormat="1" applyFont="1" applyFill="1" applyAlignment="1">
      <alignment horizontal="center"/>
    </xf>
    <xf numFmtId="0" fontId="34" fillId="0" borderId="2" xfId="0" applyFont="1" applyFill="1" applyBorder="1" applyAlignment="1">
      <alignment horizontal="center"/>
    </xf>
    <xf numFmtId="190" fontId="34" fillId="0" borderId="1" xfId="1" applyNumberFormat="1" applyFont="1" applyBorder="1" applyAlignment="1">
      <alignment horizontal="right" vertical="top"/>
    </xf>
    <xf numFmtId="187" fontId="34" fillId="0" borderId="0" xfId="1" applyNumberFormat="1" applyFont="1" applyAlignment="1">
      <alignment horizontal="center"/>
    </xf>
    <xf numFmtId="187" fontId="40" fillId="5" borderId="1" xfId="1" applyNumberFormat="1" applyFont="1" applyFill="1" applyBorder="1" applyAlignment="1">
      <alignment vertical="center"/>
    </xf>
    <xf numFmtId="187" fontId="40" fillId="6" borderId="5" xfId="1" applyNumberFormat="1" applyFont="1" applyFill="1" applyBorder="1" applyAlignment="1">
      <alignment horizontal="center" vertical="top"/>
    </xf>
    <xf numFmtId="187" fontId="34" fillId="0" borderId="6" xfId="1" applyNumberFormat="1" applyFont="1" applyBorder="1" applyAlignment="1">
      <alignment horizontal="center" vertical="top"/>
    </xf>
    <xf numFmtId="187" fontId="34" fillId="0" borderId="10" xfId="1" applyNumberFormat="1" applyFont="1" applyBorder="1" applyAlignment="1">
      <alignment horizontal="center" vertical="top"/>
    </xf>
    <xf numFmtId="187" fontId="34" fillId="0" borderId="6" xfId="1" applyNumberFormat="1" applyFont="1" applyBorder="1" applyAlignment="1">
      <alignment horizontal="center"/>
    </xf>
    <xf numFmtId="187" fontId="34" fillId="0" borderId="8" xfId="1" applyNumberFormat="1" applyFont="1" applyBorder="1" applyAlignment="1">
      <alignment horizontal="center"/>
    </xf>
    <xf numFmtId="187" fontId="34" fillId="10" borderId="9" xfId="1" applyNumberFormat="1" applyFont="1" applyFill="1" applyBorder="1" applyAlignment="1">
      <alignment horizontal="center"/>
    </xf>
    <xf numFmtId="187" fontId="34" fillId="10" borderId="8" xfId="1" applyNumberFormat="1" applyFont="1" applyFill="1" applyBorder="1" applyAlignment="1">
      <alignment horizontal="center"/>
    </xf>
    <xf numFmtId="187" fontId="34" fillId="10" borderId="0" xfId="1" applyNumberFormat="1" applyFont="1" applyFill="1" applyAlignment="1">
      <alignment horizontal="center"/>
    </xf>
    <xf numFmtId="187" fontId="34" fillId="6" borderId="4" xfId="1" applyNumberFormat="1" applyFont="1" applyFill="1" applyBorder="1" applyAlignment="1">
      <alignment horizontal="center"/>
    </xf>
    <xf numFmtId="187" fontId="34" fillId="10" borderId="6" xfId="1" applyNumberFormat="1" applyFont="1" applyFill="1" applyBorder="1" applyAlignment="1">
      <alignment horizontal="center"/>
    </xf>
    <xf numFmtId="187" fontId="34" fillId="10" borderId="10" xfId="1" applyNumberFormat="1" applyFont="1" applyFill="1" applyBorder="1" applyAlignment="1">
      <alignment horizontal="center"/>
    </xf>
    <xf numFmtId="187" fontId="34" fillId="6" borderId="6" xfId="1" applyNumberFormat="1" applyFont="1" applyFill="1" applyBorder="1" applyAlignment="1">
      <alignment horizontal="center" vertical="center"/>
    </xf>
    <xf numFmtId="187" fontId="34" fillId="0" borderId="10" xfId="1" applyNumberFormat="1" applyFont="1" applyBorder="1" applyAlignment="1">
      <alignment horizontal="center"/>
    </xf>
    <xf numFmtId="187" fontId="34" fillId="6" borderId="7" xfId="1" applyNumberFormat="1" applyFont="1" applyFill="1" applyBorder="1" applyAlignment="1">
      <alignment horizontal="center"/>
    </xf>
    <xf numFmtId="187" fontId="40" fillId="6" borderId="6" xfId="1" applyNumberFormat="1" applyFont="1" applyFill="1" applyBorder="1" applyAlignment="1">
      <alignment horizontal="center" vertical="top"/>
    </xf>
    <xf numFmtId="187" fontId="40" fillId="6" borderId="5" xfId="1" applyNumberFormat="1" applyFont="1" applyFill="1" applyBorder="1" applyAlignment="1">
      <alignment horizontal="center"/>
    </xf>
    <xf numFmtId="187" fontId="40" fillId="6" borderId="1" xfId="1" applyNumberFormat="1" applyFont="1" applyFill="1" applyBorder="1" applyAlignment="1">
      <alignment horizontal="center"/>
    </xf>
    <xf numFmtId="187" fontId="25" fillId="6" borderId="4" xfId="1" applyNumberFormat="1" applyFont="1" applyFill="1" applyBorder="1" applyAlignment="1">
      <alignment horizontal="center"/>
    </xf>
    <xf numFmtId="187" fontId="40" fillId="0" borderId="9" xfId="1" applyNumberFormat="1" applyFont="1" applyFill="1" applyBorder="1" applyAlignment="1">
      <alignment horizontal="center"/>
    </xf>
    <xf numFmtId="187" fontId="40" fillId="0" borderId="8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left" vertical="top" wrapText="1"/>
    </xf>
    <xf numFmtId="0" fontId="4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5" fillId="10" borderId="13" xfId="0" applyFont="1" applyFill="1" applyBorder="1" applyAlignment="1">
      <alignment horizontal="left" vertical="top" wrapText="1"/>
    </xf>
    <xf numFmtId="3" fontId="25" fillId="0" borderId="1" xfId="0" applyNumberFormat="1" applyFont="1" applyFill="1" applyBorder="1" applyAlignment="1">
      <alignment horizontal="center" vertical="top" wrapText="1"/>
    </xf>
    <xf numFmtId="0" fontId="25" fillId="8" borderId="12" xfId="0" applyFont="1" applyFill="1" applyBorder="1" applyAlignment="1">
      <alignment vertical="top" wrapText="1"/>
    </xf>
    <xf numFmtId="0" fontId="25" fillId="8" borderId="13" xfId="0" applyFont="1" applyFill="1" applyBorder="1" applyAlignment="1">
      <alignment vertical="top" wrapText="1"/>
    </xf>
    <xf numFmtId="0" fontId="25" fillId="8" borderId="7" xfId="0" applyFont="1" applyFill="1" applyBorder="1" applyAlignment="1">
      <alignment vertical="top" wrapText="1"/>
    </xf>
    <xf numFmtId="3" fontId="25" fillId="8" borderId="1" xfId="0" applyNumberFormat="1" applyFont="1" applyFill="1" applyBorder="1" applyAlignment="1">
      <alignment vertical="top" wrapText="1"/>
    </xf>
    <xf numFmtId="0" fontId="25" fillId="5" borderId="12" xfId="0" applyFont="1" applyFill="1" applyBorder="1" applyAlignment="1">
      <alignment vertical="top"/>
    </xf>
    <xf numFmtId="0" fontId="25" fillId="5" borderId="13" xfId="0" applyFont="1" applyFill="1" applyBorder="1" applyAlignment="1">
      <alignment vertical="top"/>
    </xf>
    <xf numFmtId="0" fontId="25" fillId="5" borderId="7" xfId="0" applyFont="1" applyFill="1" applyBorder="1" applyAlignment="1">
      <alignment vertical="top"/>
    </xf>
    <xf numFmtId="3" fontId="25" fillId="5" borderId="1" xfId="0" applyNumberFormat="1" applyFont="1" applyFill="1" applyBorder="1" applyAlignment="1">
      <alignment vertical="top"/>
    </xf>
    <xf numFmtId="0" fontId="25" fillId="10" borderId="12" xfId="0" applyFont="1" applyFill="1" applyBorder="1" applyAlignment="1">
      <alignment vertical="top"/>
    </xf>
    <xf numFmtId="0" fontId="25" fillId="10" borderId="13" xfId="0" applyFont="1" applyFill="1" applyBorder="1" applyAlignment="1">
      <alignment vertical="top"/>
    </xf>
    <xf numFmtId="0" fontId="25" fillId="10" borderId="7" xfId="0" applyFont="1" applyFill="1" applyBorder="1" applyAlignment="1">
      <alignment vertical="top"/>
    </xf>
    <xf numFmtId="3" fontId="25" fillId="10" borderId="1" xfId="0" applyNumberFormat="1" applyFont="1" applyFill="1" applyBorder="1" applyAlignment="1">
      <alignment vertical="top"/>
    </xf>
    <xf numFmtId="0" fontId="25" fillId="0" borderId="1" xfId="0" applyFont="1" applyFill="1" applyBorder="1" applyAlignment="1">
      <alignment vertical="top"/>
    </xf>
    <xf numFmtId="0" fontId="25" fillId="0" borderId="13" xfId="0" applyFont="1" applyFill="1" applyBorder="1" applyAlignment="1">
      <alignment vertical="top"/>
    </xf>
    <xf numFmtId="3" fontId="39" fillId="9" borderId="1" xfId="0" applyNumberFormat="1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left" vertical="top" wrapText="1"/>
    </xf>
    <xf numFmtId="0" fontId="25" fillId="10" borderId="1" xfId="0" applyFont="1" applyFill="1" applyBorder="1" applyAlignment="1">
      <alignment horizontal="left" vertical="top" wrapText="1"/>
    </xf>
    <xf numFmtId="0" fontId="25" fillId="12" borderId="12" xfId="0" applyFont="1" applyFill="1" applyBorder="1" applyAlignment="1">
      <alignment vertical="top"/>
    </xf>
    <xf numFmtId="0" fontId="25" fillId="12" borderId="13" xfId="0" applyFont="1" applyFill="1" applyBorder="1" applyAlignment="1">
      <alignment vertical="top"/>
    </xf>
    <xf numFmtId="0" fontId="25" fillId="12" borderId="7" xfId="0" applyFont="1" applyFill="1" applyBorder="1" applyAlignment="1">
      <alignment vertical="top"/>
    </xf>
    <xf numFmtId="3" fontId="25" fillId="12" borderId="1" xfId="0" applyNumberFormat="1" applyFont="1" applyFill="1" applyBorder="1" applyAlignment="1">
      <alignment vertical="top"/>
    </xf>
    <xf numFmtId="187" fontId="25" fillId="0" borderId="0" xfId="0" applyNumberFormat="1" applyFont="1" applyFill="1" applyAlignment="1">
      <alignment vertical="top"/>
    </xf>
    <xf numFmtId="3" fontId="25" fillId="10" borderId="5" xfId="0" applyNumberFormat="1" applyFont="1" applyFill="1" applyBorder="1" applyAlignment="1">
      <alignment vertical="top" wrapText="1"/>
    </xf>
    <xf numFmtId="187" fontId="25" fillId="10" borderId="5" xfId="1" applyNumberFormat="1" applyFont="1" applyFill="1" applyBorder="1" applyAlignment="1">
      <alignment horizontal="right" vertical="top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5" fillId="10" borderId="11" xfId="0" applyFont="1" applyFill="1" applyBorder="1" applyAlignment="1">
      <alignment vertical="top"/>
    </xf>
    <xf numFmtId="0" fontId="25" fillId="10" borderId="3" xfId="0" applyFont="1" applyFill="1" applyBorder="1" applyAlignment="1">
      <alignment vertical="top"/>
    </xf>
    <xf numFmtId="0" fontId="25" fillId="10" borderId="4" xfId="0" applyFont="1" applyFill="1" applyBorder="1" applyAlignment="1">
      <alignment vertical="top"/>
    </xf>
    <xf numFmtId="3" fontId="25" fillId="10" borderId="5" xfId="0" applyNumberFormat="1" applyFont="1" applyFill="1" applyBorder="1" applyAlignment="1">
      <alignment vertical="top"/>
    </xf>
    <xf numFmtId="3" fontId="25" fillId="9" borderId="1" xfId="0" applyNumberFormat="1" applyFont="1" applyFill="1" applyBorder="1" applyAlignment="1">
      <alignment horizontal="right" vertical="top" wrapText="1"/>
    </xf>
    <xf numFmtId="0" fontId="25" fillId="0" borderId="5" xfId="0" applyFont="1" applyFill="1" applyBorder="1" applyAlignment="1">
      <alignment vertical="top" wrapText="1"/>
    </xf>
    <xf numFmtId="3" fontId="20" fillId="0" borderId="5" xfId="0" applyNumberFormat="1" applyFont="1" applyFill="1" applyBorder="1" applyAlignment="1">
      <alignment vertical="top"/>
    </xf>
    <xf numFmtId="3" fontId="25" fillId="0" borderId="8" xfId="0" applyNumberFormat="1" applyFont="1" applyFill="1" applyBorder="1" applyAlignment="1">
      <alignment vertical="top"/>
    </xf>
    <xf numFmtId="0" fontId="20" fillId="0" borderId="5" xfId="0" quotePrefix="1" applyFont="1" applyFill="1" applyBorder="1" applyAlignment="1">
      <alignment vertical="top" wrapText="1"/>
    </xf>
    <xf numFmtId="0" fontId="20" fillId="0" borderId="8" xfId="0" quotePrefix="1" applyFont="1" applyFill="1" applyBorder="1" applyAlignment="1">
      <alignment vertical="top" wrapText="1"/>
    </xf>
    <xf numFmtId="3" fontId="20" fillId="0" borderId="8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3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 applyAlignment="1"/>
    <xf numFmtId="0" fontId="2" fillId="0" borderId="2" xfId="0" applyFont="1" applyBorder="1" applyAlignment="1">
      <alignment horizontal="left" wrapText="1"/>
    </xf>
    <xf numFmtId="0" fontId="19" fillId="6" borderId="8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2" fillId="0" borderId="15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 applyAlignment="1"/>
    <xf numFmtId="49" fontId="14" fillId="0" borderId="11" xfId="0" applyNumberFormat="1" applyFont="1" applyBorder="1" applyAlignment="1">
      <alignment vertical="top" wrapText="1"/>
    </xf>
    <xf numFmtId="0" fontId="14" fillId="0" borderId="3" xfId="0" applyFont="1" applyBorder="1" applyAlignment="1"/>
    <xf numFmtId="49" fontId="14" fillId="0" borderId="12" xfId="0" applyNumberFormat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2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/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/>
    <xf numFmtId="0" fontId="3" fillId="0" borderId="11" xfId="0" applyFont="1" applyBorder="1" applyAlignment="1">
      <alignment horizontal="center" wrapText="1"/>
    </xf>
    <xf numFmtId="0" fontId="0" fillId="0" borderId="4" xfId="0" applyBorder="1" applyAlignment="1"/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 applyAlignment="1"/>
    <xf numFmtId="49" fontId="2" fillId="0" borderId="1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1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left" vertical="top" wrapText="1"/>
    </xf>
    <xf numFmtId="0" fontId="25" fillId="10" borderId="13" xfId="0" applyFont="1" applyFill="1" applyBorder="1" applyAlignment="1">
      <alignment horizontal="left" vertical="top" wrapText="1"/>
    </xf>
    <xf numFmtId="0" fontId="25" fillId="10" borderId="7" xfId="0" applyFont="1" applyFill="1" applyBorder="1" applyAlignment="1">
      <alignment horizontal="left" vertical="top" wrapText="1"/>
    </xf>
    <xf numFmtId="0" fontId="25" fillId="9" borderId="12" xfId="0" applyFont="1" applyFill="1" applyBorder="1" applyAlignment="1">
      <alignment horizontal="left" vertical="top" wrapText="1"/>
    </xf>
    <xf numFmtId="0" fontId="25" fillId="9" borderId="13" xfId="0" applyFont="1" applyFill="1" applyBorder="1" applyAlignment="1">
      <alignment horizontal="left" vertical="top" wrapText="1"/>
    </xf>
    <xf numFmtId="0" fontId="25" fillId="9" borderId="7" xfId="0" applyFont="1" applyFill="1" applyBorder="1" applyAlignment="1">
      <alignment horizontal="left" vertical="top" wrapText="1"/>
    </xf>
    <xf numFmtId="0" fontId="25" fillId="8" borderId="12" xfId="0" applyFont="1" applyFill="1" applyBorder="1" applyAlignment="1">
      <alignment horizontal="left" vertical="top" wrapText="1"/>
    </xf>
    <xf numFmtId="0" fontId="25" fillId="8" borderId="13" xfId="0" applyFont="1" applyFill="1" applyBorder="1" applyAlignment="1">
      <alignment horizontal="left" vertical="top" wrapText="1"/>
    </xf>
    <xf numFmtId="0" fontId="39" fillId="9" borderId="12" xfId="0" applyFont="1" applyFill="1" applyBorder="1" applyAlignment="1">
      <alignment horizontal="left" vertical="top" wrapText="1"/>
    </xf>
    <xf numFmtId="0" fontId="39" fillId="9" borderId="13" xfId="0" applyFont="1" applyFill="1" applyBorder="1" applyAlignment="1">
      <alignment horizontal="left" vertical="top" wrapText="1"/>
    </xf>
    <xf numFmtId="0" fontId="39" fillId="9" borderId="7" xfId="0" applyFont="1" applyFill="1" applyBorder="1" applyAlignment="1">
      <alignment horizontal="left" vertical="top" wrapText="1"/>
    </xf>
    <xf numFmtId="0" fontId="25" fillId="10" borderId="11" xfId="0" applyFont="1" applyFill="1" applyBorder="1" applyAlignment="1">
      <alignment horizontal="left" vertical="top" wrapText="1"/>
    </xf>
    <xf numFmtId="0" fontId="25" fillId="10" borderId="3" xfId="0" applyFont="1" applyFill="1" applyBorder="1" applyAlignment="1">
      <alignment horizontal="left" vertical="top" wrapText="1"/>
    </xf>
    <xf numFmtId="0" fontId="25" fillId="10" borderId="4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0" fillId="10" borderId="13" xfId="0" applyFont="1" applyFill="1" applyBorder="1" applyAlignment="1">
      <alignment horizontal="left" vertical="top" wrapText="1"/>
    </xf>
    <xf numFmtId="0" fontId="20" fillId="10" borderId="7" xfId="0" applyFont="1" applyFill="1" applyBorder="1" applyAlignment="1">
      <alignment horizontal="left" vertical="top" wrapText="1"/>
    </xf>
    <xf numFmtId="0" fontId="40" fillId="0" borderId="12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top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187" fontId="40" fillId="0" borderId="5" xfId="1" applyNumberFormat="1" applyFont="1" applyBorder="1" applyAlignment="1">
      <alignment horizontal="center" vertical="center"/>
    </xf>
    <xf numFmtId="187" fontId="40" fillId="0" borderId="8" xfId="1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2" xfId="0" applyFont="1" applyBorder="1" applyAlignment="1">
      <alignment horizontal="center" vertical="top"/>
    </xf>
    <xf numFmtId="0" fontId="40" fillId="0" borderId="13" xfId="0" applyFont="1" applyBorder="1" applyAlignment="1">
      <alignment horizontal="center" vertical="top"/>
    </xf>
    <xf numFmtId="0" fontId="40" fillId="0" borderId="7" xfId="0" applyFont="1" applyBorder="1" applyAlignment="1">
      <alignment horizontal="center" vertical="top"/>
    </xf>
  </cellXfs>
  <cellStyles count="6">
    <cellStyle name="Comma" xfId="1" builtinId="3"/>
    <cellStyle name="Comma 10" xfId="2" xr:uid="{00000000-0005-0000-0000-000001000000}"/>
    <cellStyle name="Comma 2" xfId="5" xr:uid="{00000000-0005-0000-0000-000002000000}"/>
    <cellStyle name="Comma 3" xfId="4" xr:uid="{00000000-0005-0000-0000-000003000000}"/>
    <cellStyle name="Normal" xfId="0" builtinId="0"/>
    <cellStyle name="ปกติ 2" xfId="3" xr:uid="{00000000-0005-0000-0000-000005000000}"/>
  </cellStyles>
  <dxfs count="0"/>
  <tableStyles count="0" defaultTableStyle="TableStyleMedium9" defaultPivotStyle="PivotStyleLight16"/>
  <colors>
    <mruColors>
      <color rgb="FF66FF33"/>
      <color rgb="FFFF66CC"/>
      <color rgb="FFFAF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28</xdr:row>
      <xdr:rowOff>66675</xdr:rowOff>
    </xdr:from>
    <xdr:to>
      <xdr:col>17</xdr:col>
      <xdr:colOff>457200</xdr:colOff>
      <xdr:row>30</xdr:row>
      <xdr:rowOff>47625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8126075" y="8677275"/>
          <a:ext cx="2000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bbas\Documents\&#3649;&#3612;&#3609;63\9999999999\9999999999\&#3648;&#3621;&#3656;&#3617;%20word%20&#3605;&#3633;&#3623;&#3629;&#3618;&#3656;&#3634;&#3591;&#3611;&#3637;%2062\&#3649;&#3610;&#3610;%20&#3592;%202%20&#3592;.&#3626;&#3611;%20&#3614;.&#3624;.%202562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59-60 จ.2"/>
      <sheetName val="แบบ กจ.2"/>
      <sheetName val="แบบ กจ.2 เดิม"/>
    </sheetNames>
    <sheetDataSet>
      <sheetData sheetId="0" refreshError="1"/>
      <sheetData sheetId="1" refreshError="1">
        <row r="7">
          <cell r="I7">
            <v>962477000</v>
          </cell>
        </row>
        <row r="298">
          <cell r="I298">
            <v>9000000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workbookViewId="0"/>
  </sheetViews>
  <sheetFormatPr defaultColWidth="9" defaultRowHeight="20.25" x14ac:dyDescent="0.3"/>
  <cols>
    <col min="1" max="1" width="5.375" style="161" customWidth="1"/>
    <col min="2" max="2" width="37.375" style="1" customWidth="1"/>
    <col min="3" max="3" width="9.125" style="18" customWidth="1"/>
    <col min="4" max="5" width="9.125" style="1" customWidth="1"/>
    <col min="6" max="7" width="13.625" style="1" customWidth="1"/>
    <col min="8" max="8" width="13.625" style="418" customWidth="1"/>
    <col min="9" max="9" width="13.625" style="1" customWidth="1"/>
    <col min="10" max="10" width="18.25" style="1" customWidth="1"/>
    <col min="11" max="16384" width="9" style="1"/>
  </cols>
  <sheetData>
    <row r="1" spans="1:10" ht="15" customHeight="1" x14ac:dyDescent="0.3">
      <c r="E1" s="192"/>
      <c r="F1" s="192"/>
      <c r="G1" s="192"/>
      <c r="I1" s="192"/>
      <c r="J1" s="2" t="s">
        <v>0</v>
      </c>
    </row>
    <row r="2" spans="1:10" x14ac:dyDescent="0.3">
      <c r="B2" s="3" t="s">
        <v>290</v>
      </c>
      <c r="E2" s="192"/>
      <c r="F2" s="192"/>
      <c r="G2" s="192"/>
      <c r="I2" s="192"/>
    </row>
    <row r="3" spans="1:10" x14ac:dyDescent="0.3">
      <c r="A3" s="192"/>
      <c r="B3" s="36" t="s">
        <v>490</v>
      </c>
      <c r="C3" s="36"/>
      <c r="D3" s="36"/>
      <c r="E3" s="220"/>
      <c r="F3" s="220"/>
      <c r="G3" s="220"/>
      <c r="H3" s="430"/>
      <c r="I3" s="220"/>
    </row>
    <row r="4" spans="1:10" x14ac:dyDescent="0.3">
      <c r="A4" s="192"/>
      <c r="B4" s="36" t="s">
        <v>218</v>
      </c>
      <c r="C4" s="36"/>
      <c r="D4" s="36"/>
      <c r="E4" s="220"/>
      <c r="F4" s="220"/>
      <c r="G4" s="220"/>
      <c r="H4" s="430"/>
      <c r="I4" s="220"/>
    </row>
    <row r="5" spans="1:10" ht="29.25" customHeight="1" x14ac:dyDescent="0.3">
      <c r="A5" s="192"/>
      <c r="B5" s="887" t="s">
        <v>6</v>
      </c>
      <c r="C5" s="52" t="s">
        <v>291</v>
      </c>
      <c r="D5" s="58"/>
      <c r="E5" s="884" t="s">
        <v>1</v>
      </c>
      <c r="F5" s="885"/>
      <c r="G5" s="885"/>
      <c r="H5" s="885"/>
      <c r="I5" s="886"/>
      <c r="J5" s="49" t="s">
        <v>7</v>
      </c>
    </row>
    <row r="6" spans="1:10" ht="39" x14ac:dyDescent="0.3">
      <c r="A6" s="192"/>
      <c r="B6" s="888"/>
      <c r="C6" s="44"/>
      <c r="D6" s="45"/>
      <c r="E6" s="221" t="s">
        <v>13</v>
      </c>
      <c r="F6" s="222" t="s">
        <v>14</v>
      </c>
      <c r="G6" s="222" t="s">
        <v>15</v>
      </c>
      <c r="H6" s="431" t="s">
        <v>16</v>
      </c>
      <c r="I6" s="223" t="s">
        <v>206</v>
      </c>
      <c r="J6" s="53"/>
    </row>
    <row r="7" spans="1:10" s="37" customFormat="1" ht="60.75" x14ac:dyDescent="0.3">
      <c r="A7" s="195"/>
      <c r="B7" s="38" t="s">
        <v>219</v>
      </c>
      <c r="C7" s="889" t="s">
        <v>220</v>
      </c>
      <c r="D7" s="890"/>
      <c r="E7" s="224">
        <v>5</v>
      </c>
      <c r="F7" s="224">
        <v>5</v>
      </c>
      <c r="G7" s="224">
        <v>5</v>
      </c>
      <c r="H7" s="432">
        <v>5</v>
      </c>
      <c r="I7" s="225">
        <v>20</v>
      </c>
      <c r="J7" s="62" t="s">
        <v>221</v>
      </c>
    </row>
    <row r="8" spans="1:10" s="37" customFormat="1" ht="60.75" x14ac:dyDescent="0.3">
      <c r="A8" s="195"/>
      <c r="B8" s="39"/>
      <c r="C8" s="882" t="s">
        <v>222</v>
      </c>
      <c r="D8" s="891"/>
      <c r="E8" s="226">
        <v>2</v>
      </c>
      <c r="F8" s="226">
        <v>2</v>
      </c>
      <c r="G8" s="226">
        <v>3</v>
      </c>
      <c r="H8" s="433">
        <v>3</v>
      </c>
      <c r="I8" s="5">
        <v>10</v>
      </c>
      <c r="J8" s="9" t="s">
        <v>223</v>
      </c>
    </row>
    <row r="9" spans="1:10" ht="81" x14ac:dyDescent="0.3">
      <c r="A9" s="192"/>
      <c r="B9" s="38" t="s">
        <v>224</v>
      </c>
      <c r="C9" s="892" t="s">
        <v>225</v>
      </c>
      <c r="D9" s="893"/>
      <c r="E9" s="227" t="s">
        <v>226</v>
      </c>
      <c r="F9" s="227" t="s">
        <v>226</v>
      </c>
      <c r="G9" s="227" t="s">
        <v>226</v>
      </c>
      <c r="H9" s="434" t="s">
        <v>226</v>
      </c>
      <c r="I9" s="227" t="s">
        <v>227</v>
      </c>
      <c r="J9" s="63" t="s">
        <v>228</v>
      </c>
    </row>
    <row r="10" spans="1:10" ht="60.75" x14ac:dyDescent="0.3">
      <c r="A10" s="192"/>
      <c r="B10" s="40"/>
      <c r="C10" s="894"/>
      <c r="D10" s="893"/>
      <c r="E10" s="228"/>
      <c r="F10" s="228"/>
      <c r="G10" s="228"/>
      <c r="H10" s="435"/>
      <c r="I10" s="229"/>
      <c r="J10" s="41" t="s">
        <v>229</v>
      </c>
    </row>
    <row r="11" spans="1:10" ht="101.25" x14ac:dyDescent="0.3">
      <c r="A11" s="196"/>
      <c r="B11" s="40"/>
      <c r="C11" s="882" t="s">
        <v>230</v>
      </c>
      <c r="D11" s="883"/>
      <c r="E11" s="226">
        <v>1</v>
      </c>
      <c r="F11" s="226">
        <v>1</v>
      </c>
      <c r="G11" s="226">
        <v>1</v>
      </c>
      <c r="H11" s="433">
        <v>1</v>
      </c>
      <c r="I11" s="5">
        <v>4</v>
      </c>
      <c r="J11" s="73" t="s">
        <v>231</v>
      </c>
    </row>
    <row r="12" spans="1:10" ht="15" customHeight="1" x14ac:dyDescent="0.3">
      <c r="A12" s="197"/>
      <c r="B12" s="65"/>
      <c r="C12" s="66"/>
      <c r="D12" s="64"/>
      <c r="E12" s="230"/>
      <c r="F12" s="230"/>
      <c r="G12" s="230"/>
      <c r="H12" s="436"/>
      <c r="I12" s="231"/>
      <c r="J12" s="67"/>
    </row>
    <row r="13" spans="1:10" hidden="1" x14ac:dyDescent="0.3">
      <c r="A13" s="197"/>
      <c r="B13" s="68"/>
      <c r="C13" s="68"/>
      <c r="D13" s="61"/>
      <c r="E13" s="68"/>
      <c r="F13" s="68"/>
      <c r="G13" s="68"/>
      <c r="H13" s="437"/>
      <c r="I13" s="68"/>
      <c r="J13" s="69"/>
    </row>
    <row r="14" spans="1:10" hidden="1" x14ac:dyDescent="0.3">
      <c r="A14" s="198"/>
      <c r="B14" s="71"/>
      <c r="C14" s="71"/>
      <c r="D14" s="71"/>
      <c r="E14" s="71"/>
      <c r="F14" s="71"/>
      <c r="G14" s="71"/>
      <c r="H14" s="438"/>
      <c r="I14" s="72"/>
      <c r="J14" s="70"/>
    </row>
    <row r="15" spans="1:10" s="216" customFormat="1" x14ac:dyDescent="0.3">
      <c r="A15" s="213"/>
      <c r="B15" s="881" t="s">
        <v>3</v>
      </c>
      <c r="C15" s="881"/>
      <c r="D15" s="881"/>
      <c r="E15" s="881"/>
      <c r="F15" s="881" t="s">
        <v>4</v>
      </c>
      <c r="G15" s="881"/>
      <c r="H15" s="881"/>
      <c r="I15" s="881"/>
      <c r="J15" s="881"/>
    </row>
    <row r="16" spans="1:10" s="216" customFormat="1" x14ac:dyDescent="0.3">
      <c r="A16" s="214"/>
      <c r="B16" s="881"/>
      <c r="C16" s="881"/>
      <c r="D16" s="881"/>
      <c r="E16" s="881"/>
      <c r="F16" s="881"/>
      <c r="G16" s="881"/>
      <c r="H16" s="881"/>
      <c r="I16" s="881"/>
      <c r="J16" s="881"/>
    </row>
    <row r="17" spans="1:10" s="216" customFormat="1" ht="40.5" x14ac:dyDescent="0.3">
      <c r="A17" s="217"/>
      <c r="B17" s="215" t="s">
        <v>9</v>
      </c>
      <c r="C17" s="218" t="s">
        <v>2</v>
      </c>
      <c r="D17" s="215" t="s">
        <v>292</v>
      </c>
      <c r="E17" s="215" t="s">
        <v>11</v>
      </c>
      <c r="F17" s="215" t="s">
        <v>13</v>
      </c>
      <c r="G17" s="215" t="s">
        <v>14</v>
      </c>
      <c r="H17" s="415" t="s">
        <v>15</v>
      </c>
      <c r="I17" s="215" t="s">
        <v>16</v>
      </c>
      <c r="J17" s="215" t="s">
        <v>12</v>
      </c>
    </row>
    <row r="18" spans="1:10" s="189" customFormat="1" ht="42.75" customHeight="1" x14ac:dyDescent="0.3">
      <c r="A18" s="25">
        <v>1</v>
      </c>
      <c r="B18" s="139" t="s">
        <v>353</v>
      </c>
      <c r="C18" s="14">
        <v>2.1</v>
      </c>
      <c r="D18" s="14">
        <v>1</v>
      </c>
      <c r="E18" s="14">
        <v>1</v>
      </c>
      <c r="F18" s="15">
        <f>SUM(F19:F20)</f>
        <v>15000000</v>
      </c>
      <c r="G18" s="15">
        <f>SUM(G19:G20)</f>
        <v>15000000</v>
      </c>
      <c r="H18" s="439">
        <f>SUM(H19:H20)</f>
        <v>15000000</v>
      </c>
      <c r="I18" s="15">
        <f>SUM(I19:I20)</f>
        <v>15000000</v>
      </c>
      <c r="J18" s="60" t="s">
        <v>351</v>
      </c>
    </row>
    <row r="19" spans="1:10" s="122" customFormat="1" ht="40.5" customHeight="1" x14ac:dyDescent="0.2">
      <c r="A19" s="244">
        <v>2</v>
      </c>
      <c r="B19" s="245" t="s">
        <v>359</v>
      </c>
      <c r="C19" s="25">
        <v>2.2000000000000002</v>
      </c>
      <c r="D19" s="25">
        <v>1</v>
      </c>
      <c r="E19" s="25">
        <v>1</v>
      </c>
      <c r="F19" s="246">
        <v>5000000</v>
      </c>
      <c r="G19" s="246">
        <v>5000000</v>
      </c>
      <c r="H19" s="440">
        <v>5000000</v>
      </c>
      <c r="I19" s="246">
        <v>5000000</v>
      </c>
      <c r="J19" s="60" t="s">
        <v>351</v>
      </c>
    </row>
    <row r="20" spans="1:10" s="122" customFormat="1" ht="42" customHeight="1" x14ac:dyDescent="0.2">
      <c r="A20" s="247">
        <v>3</v>
      </c>
      <c r="B20" s="245" t="s">
        <v>361</v>
      </c>
      <c r="C20" s="27">
        <v>2.5</v>
      </c>
      <c r="D20" s="27">
        <v>1</v>
      </c>
      <c r="E20" s="27">
        <v>1</v>
      </c>
      <c r="F20" s="124">
        <v>10000000</v>
      </c>
      <c r="G20" s="124">
        <v>10000000</v>
      </c>
      <c r="H20" s="441">
        <v>10000000</v>
      </c>
      <c r="I20" s="124">
        <v>10000000</v>
      </c>
      <c r="J20" s="118" t="s">
        <v>362</v>
      </c>
    </row>
    <row r="21" spans="1:10" s="26" customFormat="1" ht="40.5" x14ac:dyDescent="0.3">
      <c r="A21" s="25">
        <v>4</v>
      </c>
      <c r="B21" s="203" t="s">
        <v>354</v>
      </c>
      <c r="C21" s="420">
        <v>2.2000000000000002</v>
      </c>
      <c r="D21" s="27">
        <v>1</v>
      </c>
      <c r="E21" s="27">
        <v>1</v>
      </c>
      <c r="F21" s="219">
        <v>5000000</v>
      </c>
      <c r="G21" s="219">
        <v>5000000</v>
      </c>
      <c r="H21" s="442">
        <v>5000000</v>
      </c>
      <c r="I21" s="219">
        <v>5000000</v>
      </c>
      <c r="J21" s="118" t="s">
        <v>362</v>
      </c>
    </row>
    <row r="22" spans="1:10" s="26" customFormat="1" ht="40.5" x14ac:dyDescent="0.3">
      <c r="A22" s="244">
        <v>5</v>
      </c>
      <c r="B22" s="203" t="s">
        <v>20</v>
      </c>
      <c r="C22" s="420">
        <v>2.2999999999999998</v>
      </c>
      <c r="D22" s="27">
        <v>1</v>
      </c>
      <c r="E22" s="27">
        <v>1</v>
      </c>
      <c r="F22" s="219">
        <v>30000000</v>
      </c>
      <c r="G22" s="219">
        <v>30000000</v>
      </c>
      <c r="H22" s="442">
        <v>30000000</v>
      </c>
      <c r="I22" s="219">
        <v>30000000</v>
      </c>
      <c r="J22" s="249" t="s">
        <v>352</v>
      </c>
    </row>
    <row r="23" spans="1:10" s="26" customFormat="1" ht="40.5" x14ac:dyDescent="0.3">
      <c r="A23" s="247">
        <v>6</v>
      </c>
      <c r="B23" s="203" t="s">
        <v>337</v>
      </c>
      <c r="C23" s="420">
        <v>2.2999999999999998</v>
      </c>
      <c r="D23" s="27">
        <v>1</v>
      </c>
      <c r="E23" s="27">
        <v>1</v>
      </c>
      <c r="F23" s="219">
        <v>25000000</v>
      </c>
      <c r="G23" s="219">
        <v>25000000</v>
      </c>
      <c r="H23" s="442">
        <v>25000000</v>
      </c>
      <c r="I23" s="219">
        <v>25000000</v>
      </c>
      <c r="J23" s="118" t="s">
        <v>170</v>
      </c>
    </row>
    <row r="24" spans="1:10" s="26" customFormat="1" ht="40.5" x14ac:dyDescent="0.3">
      <c r="A24" s="25">
        <v>7</v>
      </c>
      <c r="B24" s="203" t="s">
        <v>358</v>
      </c>
      <c r="C24" s="420">
        <v>2.5</v>
      </c>
      <c r="D24" s="27">
        <v>1</v>
      </c>
      <c r="E24" s="27">
        <v>1</v>
      </c>
      <c r="F24" s="219">
        <v>15000000</v>
      </c>
      <c r="G24" s="219">
        <v>15000000</v>
      </c>
      <c r="H24" s="442">
        <v>15000000</v>
      </c>
      <c r="I24" s="219">
        <v>15000000</v>
      </c>
      <c r="J24" s="118" t="s">
        <v>351</v>
      </c>
    </row>
    <row r="25" spans="1:10" s="26" customFormat="1" ht="40.5" x14ac:dyDescent="0.3">
      <c r="A25" s="244">
        <v>8</v>
      </c>
      <c r="B25" s="203" t="s">
        <v>356</v>
      </c>
      <c r="C25" s="420">
        <v>2.2999999999999998</v>
      </c>
      <c r="D25" s="27">
        <v>1</v>
      </c>
      <c r="E25" s="27">
        <v>1</v>
      </c>
      <c r="F25" s="219">
        <v>20000000</v>
      </c>
      <c r="G25" s="219">
        <v>20000000</v>
      </c>
      <c r="H25" s="442">
        <v>20000000</v>
      </c>
      <c r="I25" s="219">
        <v>20000000</v>
      </c>
      <c r="J25" s="118" t="s">
        <v>362</v>
      </c>
    </row>
    <row r="26" spans="1:10" s="26" customFormat="1" ht="40.5" x14ac:dyDescent="0.3">
      <c r="A26" s="247">
        <v>9</v>
      </c>
      <c r="B26" s="203" t="s">
        <v>355</v>
      </c>
      <c r="C26" s="420">
        <v>2.2999999999999998</v>
      </c>
      <c r="D26" s="27">
        <v>1</v>
      </c>
      <c r="E26" s="27">
        <v>1</v>
      </c>
      <c r="F26" s="219">
        <v>25000000</v>
      </c>
      <c r="G26" s="219">
        <v>25000000</v>
      </c>
      <c r="H26" s="442">
        <v>25000000</v>
      </c>
      <c r="I26" s="219">
        <v>25000000</v>
      </c>
      <c r="J26" s="118" t="s">
        <v>362</v>
      </c>
    </row>
    <row r="27" spans="1:10" s="26" customFormat="1" ht="40.5" x14ac:dyDescent="0.3">
      <c r="A27" s="25">
        <v>10</v>
      </c>
      <c r="B27" s="203" t="s">
        <v>357</v>
      </c>
      <c r="C27" s="420">
        <v>2.4</v>
      </c>
      <c r="D27" s="27">
        <v>1</v>
      </c>
      <c r="E27" s="27">
        <v>1</v>
      </c>
      <c r="F27" s="219">
        <v>15000000</v>
      </c>
      <c r="G27" s="219">
        <v>15000000</v>
      </c>
      <c r="H27" s="442">
        <v>15000000</v>
      </c>
      <c r="I27" s="219">
        <v>15000000</v>
      </c>
      <c r="J27" s="118" t="s">
        <v>362</v>
      </c>
    </row>
    <row r="28" spans="1:10" s="26" customFormat="1" ht="40.5" x14ac:dyDescent="0.3">
      <c r="A28" s="199">
        <v>11</v>
      </c>
      <c r="B28" s="203" t="s">
        <v>360</v>
      </c>
      <c r="C28" s="420">
        <v>2.2999999999999998</v>
      </c>
      <c r="D28" s="27">
        <v>1</v>
      </c>
      <c r="E28" s="27">
        <v>1</v>
      </c>
      <c r="F28" s="219">
        <v>5000000</v>
      </c>
      <c r="G28" s="219">
        <v>5000000</v>
      </c>
      <c r="H28" s="442">
        <v>5000000</v>
      </c>
      <c r="I28" s="219">
        <v>5000000</v>
      </c>
      <c r="J28" s="118" t="s">
        <v>362</v>
      </c>
    </row>
    <row r="29" spans="1:10" ht="40.5" hidden="1" x14ac:dyDescent="0.3">
      <c r="A29" s="362"/>
      <c r="B29" s="363" t="s">
        <v>138</v>
      </c>
      <c r="C29" s="364"/>
      <c r="D29" s="365"/>
      <c r="E29" s="365"/>
      <c r="F29" s="366">
        <v>1000000</v>
      </c>
      <c r="G29" s="366">
        <v>1000000</v>
      </c>
      <c r="H29" s="443">
        <v>1000000</v>
      </c>
      <c r="I29" s="366">
        <v>1000000</v>
      </c>
      <c r="J29" s="367" t="s">
        <v>137</v>
      </c>
    </row>
    <row r="30" spans="1:10" ht="25.5" hidden="1" customHeight="1" x14ac:dyDescent="0.3">
      <c r="A30" s="211"/>
      <c r="B30" s="208" t="s">
        <v>304</v>
      </c>
      <c r="C30" s="232"/>
      <c r="D30" s="233"/>
      <c r="E30" s="233"/>
      <c r="F30" s="234">
        <v>2000000</v>
      </c>
      <c r="G30" s="234">
        <v>2000000</v>
      </c>
      <c r="H30" s="444">
        <v>2000000</v>
      </c>
      <c r="I30" s="234">
        <v>2000000</v>
      </c>
      <c r="J30" s="209" t="s">
        <v>139</v>
      </c>
    </row>
    <row r="31" spans="1:10" s="418" customFormat="1" x14ac:dyDescent="0.3">
      <c r="A31" s="388"/>
      <c r="B31" s="880" t="s">
        <v>3</v>
      </c>
      <c r="C31" s="880"/>
      <c r="D31" s="880"/>
      <c r="E31" s="880"/>
      <c r="F31" s="880" t="s">
        <v>4</v>
      </c>
      <c r="G31" s="880"/>
      <c r="H31" s="880"/>
      <c r="I31" s="880"/>
      <c r="J31" s="880"/>
    </row>
    <row r="32" spans="1:10" s="418" customFormat="1" x14ac:dyDescent="0.3">
      <c r="A32" s="419"/>
      <c r="B32" s="880"/>
      <c r="C32" s="880"/>
      <c r="D32" s="880"/>
      <c r="E32" s="880"/>
      <c r="F32" s="880"/>
      <c r="G32" s="880"/>
      <c r="H32" s="880"/>
      <c r="I32" s="880"/>
      <c r="J32" s="880"/>
    </row>
    <row r="33" spans="1:10" s="418" customFormat="1" ht="40.5" x14ac:dyDescent="0.3">
      <c r="A33" s="399"/>
      <c r="B33" s="409" t="s">
        <v>9</v>
      </c>
      <c r="C33" s="391" t="s">
        <v>2</v>
      </c>
      <c r="D33" s="409" t="s">
        <v>292</v>
      </c>
      <c r="E33" s="409" t="s">
        <v>11</v>
      </c>
      <c r="F33" s="409" t="s">
        <v>13</v>
      </c>
      <c r="G33" s="409" t="s">
        <v>14</v>
      </c>
      <c r="H33" s="409" t="s">
        <v>15</v>
      </c>
      <c r="I33" s="409" t="s">
        <v>16</v>
      </c>
      <c r="J33" s="409" t="s">
        <v>12</v>
      </c>
    </row>
    <row r="34" spans="1:10" s="26" customFormat="1" ht="46.5" customHeight="1" x14ac:dyDescent="0.3">
      <c r="A34" s="412">
        <v>12</v>
      </c>
      <c r="B34" s="19" t="s">
        <v>504</v>
      </c>
      <c r="C34" s="420">
        <v>2.1</v>
      </c>
      <c r="D34" s="27">
        <v>1</v>
      </c>
      <c r="E34" s="27">
        <v>1</v>
      </c>
      <c r="F34" s="411">
        <v>3000000</v>
      </c>
      <c r="G34" s="411">
        <v>4000000</v>
      </c>
      <c r="H34" s="445">
        <v>5000000</v>
      </c>
      <c r="I34" s="411">
        <v>5000000</v>
      </c>
      <c r="J34" s="28" t="s">
        <v>503</v>
      </c>
    </row>
    <row r="35" spans="1:10" s="456" customFormat="1" ht="26.25" customHeight="1" x14ac:dyDescent="0.3">
      <c r="A35" s="450"/>
      <c r="B35" s="451"/>
      <c r="C35" s="452"/>
      <c r="D35" s="452" t="s">
        <v>517</v>
      </c>
      <c r="E35" s="453"/>
      <c r="F35" s="454">
        <f>SUM(F18:F34)</f>
        <v>176000000</v>
      </c>
      <c r="G35" s="454">
        <f>SUM(G18:G34)</f>
        <v>177000000</v>
      </c>
      <c r="H35" s="454">
        <f>SUM(H18:H34)</f>
        <v>178000000</v>
      </c>
      <c r="I35" s="454">
        <f>SUM(I18:I34)</f>
        <v>178000000</v>
      </c>
      <c r="J35" s="455"/>
    </row>
    <row r="36" spans="1:10" s="371" customFormat="1" ht="19.5" customHeight="1" x14ac:dyDescent="0.2">
      <c r="A36" s="368"/>
      <c r="B36" s="369" t="s">
        <v>486</v>
      </c>
      <c r="C36" s="368"/>
      <c r="D36" s="369"/>
      <c r="E36" s="369"/>
      <c r="F36" s="370"/>
      <c r="G36" s="370"/>
      <c r="H36" s="370"/>
      <c r="I36" s="370"/>
      <c r="J36" s="369"/>
    </row>
    <row r="37" spans="1:10" s="26" customFormat="1" ht="40.5" x14ac:dyDescent="0.3">
      <c r="A37" s="25">
        <v>1</v>
      </c>
      <c r="B37" s="19" t="s">
        <v>131</v>
      </c>
      <c r="C37" s="244">
        <v>2.2000000000000002</v>
      </c>
      <c r="D37" s="27">
        <v>2</v>
      </c>
      <c r="E37" s="27">
        <v>1</v>
      </c>
      <c r="F37" s="111">
        <v>3000000</v>
      </c>
      <c r="G37" s="111">
        <v>3000000</v>
      </c>
      <c r="H37" s="439">
        <v>3000000</v>
      </c>
      <c r="I37" s="111">
        <v>3000000</v>
      </c>
      <c r="J37" s="28" t="s">
        <v>36</v>
      </c>
    </row>
    <row r="38" spans="1:10" ht="26.25" customHeight="1" x14ac:dyDescent="0.3">
      <c r="A38" s="25">
        <v>2</v>
      </c>
      <c r="B38" s="76" t="s">
        <v>339</v>
      </c>
      <c r="C38" s="244">
        <v>2.2000000000000002</v>
      </c>
      <c r="D38" s="27">
        <v>2</v>
      </c>
      <c r="E38" s="27">
        <v>1</v>
      </c>
      <c r="F38" s="111"/>
      <c r="G38" s="111"/>
      <c r="H38" s="446">
        <v>311600</v>
      </c>
      <c r="I38" s="104">
        <v>311600</v>
      </c>
      <c r="J38" s="240" t="s">
        <v>340</v>
      </c>
    </row>
    <row r="39" spans="1:10" ht="24" customHeight="1" x14ac:dyDescent="0.3">
      <c r="A39" s="25">
        <v>3</v>
      </c>
      <c r="B39" s="76" t="s">
        <v>341</v>
      </c>
      <c r="C39" s="244">
        <v>2.2000000000000002</v>
      </c>
      <c r="D39" s="27">
        <v>2</v>
      </c>
      <c r="E39" s="27">
        <v>1</v>
      </c>
      <c r="F39" s="111"/>
      <c r="G39" s="111"/>
      <c r="H39" s="446">
        <v>300000</v>
      </c>
      <c r="I39" s="104">
        <v>300000</v>
      </c>
      <c r="J39" s="89" t="s">
        <v>340</v>
      </c>
    </row>
    <row r="40" spans="1:10" x14ac:dyDescent="0.3">
      <c r="A40" s="25">
        <v>4</v>
      </c>
      <c r="B40" s="29" t="s">
        <v>518</v>
      </c>
      <c r="C40" s="244">
        <v>2.2000000000000002</v>
      </c>
      <c r="D40" s="27">
        <v>2</v>
      </c>
      <c r="E40" s="27">
        <v>1</v>
      </c>
      <c r="F40" s="111"/>
      <c r="G40" s="111"/>
      <c r="H40" s="446">
        <v>197400</v>
      </c>
      <c r="I40" s="104">
        <v>197400</v>
      </c>
      <c r="J40" s="89" t="s">
        <v>340</v>
      </c>
    </row>
    <row r="41" spans="1:10" ht="40.5" x14ac:dyDescent="0.3">
      <c r="A41" s="25">
        <v>5</v>
      </c>
      <c r="B41" s="29" t="s">
        <v>342</v>
      </c>
      <c r="C41" s="244">
        <v>2.2000000000000002</v>
      </c>
      <c r="D41" s="27">
        <v>2</v>
      </c>
      <c r="E41" s="27">
        <v>1</v>
      </c>
      <c r="F41" s="111"/>
      <c r="G41" s="111"/>
      <c r="H41" s="446">
        <v>362800</v>
      </c>
      <c r="I41" s="104">
        <v>362800</v>
      </c>
      <c r="J41" s="89" t="s">
        <v>340</v>
      </c>
    </row>
    <row r="42" spans="1:10" ht="40.5" x14ac:dyDescent="0.3">
      <c r="A42" s="25">
        <v>6</v>
      </c>
      <c r="B42" s="29" t="s">
        <v>343</v>
      </c>
      <c r="C42" s="244">
        <v>2.2000000000000002</v>
      </c>
      <c r="D42" s="27">
        <v>2</v>
      </c>
      <c r="E42" s="27">
        <v>1</v>
      </c>
      <c r="F42" s="111"/>
      <c r="G42" s="111"/>
      <c r="H42" s="446">
        <v>23000</v>
      </c>
      <c r="I42" s="104">
        <v>23000</v>
      </c>
      <c r="J42" s="89" t="s">
        <v>340</v>
      </c>
    </row>
    <row r="43" spans="1:10" x14ac:dyDescent="0.3">
      <c r="A43" s="25">
        <v>7</v>
      </c>
      <c r="B43" s="76" t="s">
        <v>344</v>
      </c>
      <c r="C43" s="244">
        <v>2.2000000000000002</v>
      </c>
      <c r="D43" s="27">
        <v>2</v>
      </c>
      <c r="E43" s="27">
        <v>1</v>
      </c>
      <c r="F43" s="111"/>
      <c r="G43" s="111"/>
      <c r="H43" s="446">
        <v>200000</v>
      </c>
      <c r="I43" s="104">
        <v>200000</v>
      </c>
      <c r="J43" s="89" t="s">
        <v>340</v>
      </c>
    </row>
    <row r="44" spans="1:10" x14ac:dyDescent="0.3">
      <c r="A44" s="25">
        <v>8</v>
      </c>
      <c r="B44" s="76" t="s">
        <v>345</v>
      </c>
      <c r="C44" s="244">
        <v>2.2000000000000002</v>
      </c>
      <c r="D44" s="27">
        <v>2</v>
      </c>
      <c r="E44" s="27">
        <v>1</v>
      </c>
      <c r="F44" s="111"/>
      <c r="G44" s="111"/>
      <c r="H44" s="446">
        <v>170000</v>
      </c>
      <c r="I44" s="104">
        <v>170000</v>
      </c>
      <c r="J44" s="89" t="s">
        <v>340</v>
      </c>
    </row>
    <row r="45" spans="1:10" x14ac:dyDescent="0.3">
      <c r="A45" s="25">
        <v>9</v>
      </c>
      <c r="B45" s="76" t="s">
        <v>346</v>
      </c>
      <c r="C45" s="244">
        <v>2.2000000000000002</v>
      </c>
      <c r="D45" s="27">
        <v>2</v>
      </c>
      <c r="E45" s="27">
        <v>1</v>
      </c>
      <c r="F45" s="111"/>
      <c r="G45" s="111"/>
      <c r="H45" s="446">
        <v>20000</v>
      </c>
      <c r="I45" s="104">
        <v>20000</v>
      </c>
      <c r="J45" s="89" t="s">
        <v>340</v>
      </c>
    </row>
    <row r="46" spans="1:10" ht="40.5" x14ac:dyDescent="0.3">
      <c r="A46" s="25">
        <v>10</v>
      </c>
      <c r="B46" s="29" t="s">
        <v>347</v>
      </c>
      <c r="C46" s="244">
        <v>2.2000000000000002</v>
      </c>
      <c r="D46" s="27">
        <v>2</v>
      </c>
      <c r="E46" s="27">
        <v>1</v>
      </c>
      <c r="F46" s="111"/>
      <c r="G46" s="111"/>
      <c r="H46" s="446">
        <v>425000</v>
      </c>
      <c r="I46" s="104">
        <v>425000</v>
      </c>
      <c r="J46" s="89" t="s">
        <v>340</v>
      </c>
    </row>
    <row r="47" spans="1:10" x14ac:dyDescent="0.3">
      <c r="A47" s="25">
        <v>11</v>
      </c>
      <c r="B47" s="76" t="s">
        <v>348</v>
      </c>
      <c r="C47" s="244">
        <v>2.2000000000000002</v>
      </c>
      <c r="D47" s="27">
        <v>2</v>
      </c>
      <c r="E47" s="27">
        <v>1</v>
      </c>
      <c r="F47" s="111"/>
      <c r="G47" s="111"/>
      <c r="H47" s="446">
        <v>125250</v>
      </c>
      <c r="I47" s="104">
        <v>125250</v>
      </c>
      <c r="J47" s="89" t="s">
        <v>340</v>
      </c>
    </row>
    <row r="48" spans="1:10" x14ac:dyDescent="0.3">
      <c r="A48" s="25">
        <v>12</v>
      </c>
      <c r="B48" s="76" t="s">
        <v>349</v>
      </c>
      <c r="C48" s="244">
        <v>2.2000000000000002</v>
      </c>
      <c r="D48" s="27">
        <v>2</v>
      </c>
      <c r="E48" s="27">
        <v>1</v>
      </c>
      <c r="F48" s="111"/>
      <c r="G48" s="111"/>
      <c r="H48" s="446">
        <v>92500</v>
      </c>
      <c r="I48" s="104">
        <v>92500</v>
      </c>
      <c r="J48" s="89" t="s">
        <v>340</v>
      </c>
    </row>
    <row r="49" spans="1:10" s="36" customFormat="1" x14ac:dyDescent="0.3">
      <c r="A49" s="457"/>
      <c r="B49" s="449" t="s">
        <v>517</v>
      </c>
      <c r="C49" s="458"/>
      <c r="D49" s="243"/>
      <c r="E49" s="243"/>
      <c r="F49" s="459">
        <f>SUM(F37:F48)</f>
        <v>3000000</v>
      </c>
      <c r="G49" s="459">
        <f>SUM(G37:G48)</f>
        <v>3000000</v>
      </c>
      <c r="H49" s="459">
        <f>SUM(H37:H48)</f>
        <v>5227550</v>
      </c>
      <c r="I49" s="459">
        <f>SUM(I37:I48)</f>
        <v>5227550</v>
      </c>
      <c r="J49" s="460"/>
    </row>
    <row r="50" spans="1:10" s="418" customFormat="1" x14ac:dyDescent="0.3">
      <c r="A50" s="388"/>
      <c r="B50" s="880" t="s">
        <v>3</v>
      </c>
      <c r="C50" s="880"/>
      <c r="D50" s="880"/>
      <c r="E50" s="880"/>
      <c r="F50" s="880" t="s">
        <v>4</v>
      </c>
      <c r="G50" s="880"/>
      <c r="H50" s="880"/>
      <c r="I50" s="880"/>
      <c r="J50" s="880"/>
    </row>
    <row r="51" spans="1:10" s="418" customFormat="1" x14ac:dyDescent="0.3">
      <c r="A51" s="419"/>
      <c r="B51" s="880"/>
      <c r="C51" s="880"/>
      <c r="D51" s="880"/>
      <c r="E51" s="880"/>
      <c r="F51" s="880"/>
      <c r="G51" s="880"/>
      <c r="H51" s="880"/>
      <c r="I51" s="880"/>
      <c r="J51" s="880"/>
    </row>
    <row r="52" spans="1:10" s="418" customFormat="1" ht="40.5" x14ac:dyDescent="0.3">
      <c r="A52" s="399"/>
      <c r="B52" s="416" t="s">
        <v>9</v>
      </c>
      <c r="C52" s="391" t="s">
        <v>2</v>
      </c>
      <c r="D52" s="416" t="s">
        <v>292</v>
      </c>
      <c r="E52" s="416" t="s">
        <v>11</v>
      </c>
      <c r="F52" s="416" t="s">
        <v>13</v>
      </c>
      <c r="G52" s="416" t="s">
        <v>14</v>
      </c>
      <c r="H52" s="416" t="s">
        <v>15</v>
      </c>
      <c r="I52" s="416" t="s">
        <v>16</v>
      </c>
      <c r="J52" s="416" t="s">
        <v>12</v>
      </c>
    </row>
    <row r="53" spans="1:10" s="371" customFormat="1" ht="19.5" customHeight="1" x14ac:dyDescent="0.2">
      <c r="A53" s="368"/>
      <c r="B53" s="369" t="s">
        <v>512</v>
      </c>
      <c r="C53" s="368"/>
      <c r="D53" s="369"/>
      <c r="E53" s="369"/>
      <c r="F53" s="370"/>
      <c r="G53" s="370"/>
      <c r="H53" s="370"/>
      <c r="I53" s="370"/>
      <c r="J53" s="369"/>
    </row>
    <row r="54" spans="1:10" x14ac:dyDescent="0.3">
      <c r="A54" s="410">
        <v>1</v>
      </c>
      <c r="B54" s="447" t="s">
        <v>513</v>
      </c>
      <c r="C54" s="244">
        <v>2.2000000000000002</v>
      </c>
      <c r="D54" s="27">
        <v>2</v>
      </c>
      <c r="E54" s="27">
        <v>1</v>
      </c>
      <c r="F54" s="111"/>
      <c r="G54" s="111">
        <v>1000000</v>
      </c>
      <c r="H54" s="111">
        <v>1000000</v>
      </c>
      <c r="I54" s="111">
        <v>1000000</v>
      </c>
      <c r="J54" s="89" t="s">
        <v>514</v>
      </c>
    </row>
    <row r="55" spans="1:10" s="20" customFormat="1" ht="40.5" x14ac:dyDescent="0.2">
      <c r="A55" s="410">
        <v>2</v>
      </c>
      <c r="B55" s="6" t="s">
        <v>515</v>
      </c>
      <c r="C55" s="25">
        <v>2.2000000000000002</v>
      </c>
      <c r="D55" s="27">
        <v>2</v>
      </c>
      <c r="E55" s="27">
        <v>1</v>
      </c>
      <c r="F55" s="111"/>
      <c r="G55" s="111">
        <v>1000000</v>
      </c>
      <c r="H55" s="111">
        <v>1000000</v>
      </c>
      <c r="I55" s="111">
        <v>1000000</v>
      </c>
      <c r="J55" s="89" t="s">
        <v>514</v>
      </c>
    </row>
    <row r="56" spans="1:10" s="36" customFormat="1" x14ac:dyDescent="0.3">
      <c r="A56" s="461"/>
      <c r="B56" s="462" t="s">
        <v>517</v>
      </c>
      <c r="C56" s="448"/>
      <c r="D56" s="462"/>
      <c r="E56" s="462"/>
      <c r="F56" s="462"/>
      <c r="G56" s="463">
        <f>SUM(G54:G55)</f>
        <v>2000000</v>
      </c>
      <c r="H56" s="463">
        <f>SUM(H54:H55)</f>
        <v>2000000</v>
      </c>
      <c r="I56" s="463">
        <f>SUM(I54:I55)</f>
        <v>2000000</v>
      </c>
      <c r="J56" s="462"/>
    </row>
  </sheetData>
  <autoFilter ref="A17:J48" xr:uid="{00000000-0009-0000-0000-000000000000}"/>
  <mergeCells count="16">
    <mergeCell ref="B15:E16"/>
    <mergeCell ref="F15:I16"/>
    <mergeCell ref="J15:J16"/>
    <mergeCell ref="C11:D11"/>
    <mergeCell ref="E5:I5"/>
    <mergeCell ref="B5:B6"/>
    <mergeCell ref="C7:D7"/>
    <mergeCell ref="C8:D8"/>
    <mergeCell ref="C9:D9"/>
    <mergeCell ref="C10:D10"/>
    <mergeCell ref="B50:E51"/>
    <mergeCell ref="F50:I51"/>
    <mergeCell ref="J50:J51"/>
    <mergeCell ref="B31:E32"/>
    <mergeCell ref="F31:I32"/>
    <mergeCell ref="J31:J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&amp;C&amp;"TH SarabunIT๙,ธรรมดา"ยุทธศษสตร์ที่ 2 หน้าที่  &amp;N&amp;R&amp;"TH SarabunIT๙,ธรรมดา"แผนพัฒนาจังหวัดราชบุรี พ.ศ.2557-2560</oddFooter>
  </headerFooter>
  <rowBreaks count="2" manualBreakCount="2">
    <brk id="14" max="16383" man="1"/>
    <brk id="3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DFB3-6187-43C2-AFB6-83D71BD9AF63}">
  <dimension ref="A1:H10"/>
  <sheetViews>
    <sheetView workbookViewId="0">
      <selection activeCell="D5" sqref="D5"/>
    </sheetView>
  </sheetViews>
  <sheetFormatPr defaultRowHeight="24" x14ac:dyDescent="0.55000000000000004"/>
  <cols>
    <col min="1" max="1" width="6.75" style="653" customWidth="1"/>
    <col min="2" max="2" width="15.75" style="653" customWidth="1"/>
    <col min="3" max="3" width="13.875" style="653" customWidth="1"/>
    <col min="4" max="4" width="14" style="653" customWidth="1"/>
    <col min="5" max="5" width="13" style="653" customWidth="1"/>
    <col min="6" max="16384" width="9" style="653"/>
  </cols>
  <sheetData>
    <row r="1" spans="1:8" x14ac:dyDescent="0.55000000000000004">
      <c r="A1" s="985" t="s">
        <v>1147</v>
      </c>
      <c r="B1" s="985"/>
      <c r="C1" s="985"/>
      <c r="D1" s="985"/>
      <c r="E1" s="985"/>
    </row>
    <row r="2" spans="1:8" x14ac:dyDescent="0.55000000000000004">
      <c r="A2" s="984" t="s">
        <v>1097</v>
      </c>
      <c r="B2" s="984" t="s">
        <v>1098</v>
      </c>
      <c r="C2" s="984" t="s">
        <v>1099</v>
      </c>
      <c r="D2" s="984"/>
      <c r="E2" s="657" t="s">
        <v>277</v>
      </c>
      <c r="G2" s="655"/>
      <c r="H2" s="655"/>
    </row>
    <row r="3" spans="1:8" x14ac:dyDescent="0.55000000000000004">
      <c r="A3" s="984"/>
      <c r="B3" s="984"/>
      <c r="C3" s="984" t="s">
        <v>1100</v>
      </c>
      <c r="D3" s="984"/>
      <c r="E3" s="984" t="s">
        <v>1100</v>
      </c>
      <c r="H3" s="654"/>
    </row>
    <row r="4" spans="1:8" x14ac:dyDescent="0.55000000000000004">
      <c r="A4" s="984"/>
      <c r="B4" s="984"/>
      <c r="C4" s="657" t="s">
        <v>1099</v>
      </c>
      <c r="D4" s="657" t="s">
        <v>1102</v>
      </c>
      <c r="E4" s="984"/>
    </row>
    <row r="5" spans="1:8" x14ac:dyDescent="0.55000000000000004">
      <c r="A5" s="751">
        <v>1</v>
      </c>
      <c r="B5" s="659">
        <v>1</v>
      </c>
      <c r="C5" s="659">
        <v>4</v>
      </c>
      <c r="D5" s="659">
        <v>8</v>
      </c>
      <c r="E5" s="752">
        <f>'บัญชีโครงการ 1 - 5'!I75</f>
        <v>99477000</v>
      </c>
    </row>
    <row r="6" spans="1:8" x14ac:dyDescent="0.55000000000000004">
      <c r="A6" s="751">
        <v>2</v>
      </c>
      <c r="B6" s="659">
        <v>2</v>
      </c>
      <c r="C6" s="659">
        <v>6</v>
      </c>
      <c r="D6" s="659">
        <v>20</v>
      </c>
      <c r="E6" s="753">
        <f>'บัญชีโครงการ 1 - 5'!I153</f>
        <v>157360000</v>
      </c>
    </row>
    <row r="7" spans="1:8" x14ac:dyDescent="0.55000000000000004">
      <c r="A7" s="751">
        <v>3</v>
      </c>
      <c r="B7" s="659">
        <v>3</v>
      </c>
      <c r="C7" s="659">
        <v>2</v>
      </c>
      <c r="D7" s="659">
        <v>4</v>
      </c>
      <c r="E7" s="753">
        <f>'บัญชีโครงการ 1 - 5'!I216</f>
        <v>85000000</v>
      </c>
    </row>
    <row r="8" spans="1:8" x14ac:dyDescent="0.55000000000000004">
      <c r="A8" s="751">
        <v>4</v>
      </c>
      <c r="B8" s="659">
        <v>4</v>
      </c>
      <c r="C8" s="659">
        <v>3</v>
      </c>
      <c r="D8" s="659">
        <v>13</v>
      </c>
      <c r="E8" s="753">
        <f>'บัญชีโครงการ 1 - 5'!I260</f>
        <v>99700000</v>
      </c>
    </row>
    <row r="9" spans="1:8" x14ac:dyDescent="0.55000000000000004">
      <c r="A9" s="751">
        <v>5</v>
      </c>
      <c r="B9" s="659">
        <v>5</v>
      </c>
      <c r="C9" s="659">
        <v>3</v>
      </c>
      <c r="D9" s="659">
        <v>15</v>
      </c>
      <c r="E9" s="753">
        <f>'บัญชีโครงการ 1 - 5'!I333</f>
        <v>174472000</v>
      </c>
    </row>
    <row r="10" spans="1:8" x14ac:dyDescent="0.55000000000000004">
      <c r="A10" s="994" t="s">
        <v>517</v>
      </c>
      <c r="B10" s="994"/>
      <c r="C10" s="994"/>
      <c r="D10" s="661">
        <f>SUM(D5:D9)</f>
        <v>60</v>
      </c>
      <c r="E10" s="664">
        <f>SUM(E5:E9)</f>
        <v>616009000</v>
      </c>
    </row>
  </sheetData>
  <mergeCells count="7">
    <mergeCell ref="A10:C10"/>
    <mergeCell ref="A1:E1"/>
    <mergeCell ref="A2:A4"/>
    <mergeCell ref="B2:B4"/>
    <mergeCell ref="C2:D2"/>
    <mergeCell ref="C3:D3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71F3-8EA6-40C6-A57A-6CBB81E457E4}">
  <dimension ref="A1:H6"/>
  <sheetViews>
    <sheetView workbookViewId="0">
      <selection activeCell="A6" sqref="A6:E6"/>
    </sheetView>
  </sheetViews>
  <sheetFormatPr defaultRowHeight="24" x14ac:dyDescent="0.55000000000000004"/>
  <cols>
    <col min="1" max="1" width="6.75" style="653" customWidth="1"/>
    <col min="2" max="2" width="20.75" style="653" customWidth="1"/>
    <col min="3" max="3" width="13.875" style="653" customWidth="1"/>
    <col min="4" max="4" width="14" style="653" customWidth="1"/>
    <col min="5" max="5" width="10.875" style="653" customWidth="1"/>
    <col min="6" max="16384" width="9" style="653"/>
  </cols>
  <sheetData>
    <row r="1" spans="1:8" x14ac:dyDescent="0.55000000000000004">
      <c r="A1" s="985" t="s">
        <v>1148</v>
      </c>
      <c r="B1" s="985"/>
      <c r="C1" s="985"/>
      <c r="D1" s="985"/>
      <c r="E1" s="985"/>
    </row>
    <row r="2" spans="1:8" x14ac:dyDescent="0.55000000000000004">
      <c r="A2" s="984" t="s">
        <v>1097</v>
      </c>
      <c r="B2" s="984" t="s">
        <v>1098</v>
      </c>
      <c r="C2" s="984" t="s">
        <v>1099</v>
      </c>
      <c r="D2" s="984"/>
      <c r="E2" s="657" t="s">
        <v>277</v>
      </c>
      <c r="G2" s="655"/>
      <c r="H2" s="655"/>
    </row>
    <row r="3" spans="1:8" x14ac:dyDescent="0.55000000000000004">
      <c r="A3" s="984"/>
      <c r="B3" s="984"/>
      <c r="C3" s="984" t="s">
        <v>1100</v>
      </c>
      <c r="D3" s="984"/>
      <c r="E3" s="984" t="s">
        <v>1100</v>
      </c>
      <c r="H3" s="654"/>
    </row>
    <row r="4" spans="1:8" x14ac:dyDescent="0.55000000000000004">
      <c r="A4" s="984"/>
      <c r="B4" s="984"/>
      <c r="C4" s="657" t="s">
        <v>1099</v>
      </c>
      <c r="D4" s="657" t="s">
        <v>1102</v>
      </c>
      <c r="E4" s="984"/>
    </row>
    <row r="5" spans="1:8" x14ac:dyDescent="0.55000000000000004">
      <c r="A5" s="751">
        <v>1</v>
      </c>
      <c r="B5" s="658">
        <v>1</v>
      </c>
      <c r="C5" s="659">
        <v>2</v>
      </c>
      <c r="D5" s="659">
        <v>1</v>
      </c>
      <c r="E5" s="536">
        <f>'บัญชีโครงการ 1 - 5'!I88</f>
        <v>1000000</v>
      </c>
    </row>
    <row r="6" spans="1:8" x14ac:dyDescent="0.55000000000000004">
      <c r="A6" s="995" t="s">
        <v>517</v>
      </c>
      <c r="B6" s="996"/>
      <c r="C6" s="997"/>
      <c r="D6" s="661">
        <v>1</v>
      </c>
      <c r="E6" s="791">
        <f>'บัญชีโครงการ 1 - 5'!I89</f>
        <v>1000000</v>
      </c>
    </row>
  </sheetData>
  <mergeCells count="7">
    <mergeCell ref="A6:C6"/>
    <mergeCell ref="A1:E1"/>
    <mergeCell ref="A2:A4"/>
    <mergeCell ref="B2:B4"/>
    <mergeCell ref="C2:D2"/>
    <mergeCell ref="C3:D3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7"/>
  <sheetViews>
    <sheetView workbookViewId="0"/>
  </sheetViews>
  <sheetFormatPr defaultColWidth="9" defaultRowHeight="20.25" x14ac:dyDescent="0.3"/>
  <cols>
    <col min="1" max="1" width="5.375" style="160" customWidth="1"/>
    <col min="2" max="2" width="38.375" style="26" customWidth="1"/>
    <col min="3" max="3" width="7.625" style="145" customWidth="1"/>
    <col min="4" max="4" width="7.625" style="26" customWidth="1"/>
    <col min="5" max="5" width="9.625" style="26" customWidth="1"/>
    <col min="6" max="9" width="13.625" style="26" customWidth="1"/>
    <col min="10" max="10" width="19.125" style="26" customWidth="1"/>
    <col min="11" max="16384" width="9" style="26"/>
  </cols>
  <sheetData>
    <row r="1" spans="1:10" x14ac:dyDescent="0.3">
      <c r="J1" s="266" t="s">
        <v>0</v>
      </c>
    </row>
    <row r="2" spans="1:10" x14ac:dyDescent="0.3">
      <c r="B2" s="267" t="s">
        <v>290</v>
      </c>
    </row>
    <row r="3" spans="1:10" ht="20.25" customHeight="1" x14ac:dyDescent="0.3">
      <c r="A3" s="189"/>
      <c r="B3" s="268" t="s">
        <v>491</v>
      </c>
      <c r="C3" s="269"/>
      <c r="D3" s="268"/>
      <c r="E3" s="268"/>
      <c r="F3" s="268"/>
      <c r="G3" s="268"/>
      <c r="H3" s="268"/>
      <c r="I3" s="268"/>
    </row>
    <row r="4" spans="1:10" ht="20.25" customHeight="1" x14ac:dyDescent="0.3">
      <c r="A4" s="189"/>
      <c r="B4" s="268" t="s">
        <v>462</v>
      </c>
      <c r="C4" s="269"/>
      <c r="D4" s="268"/>
      <c r="E4" s="268"/>
      <c r="F4" s="268"/>
      <c r="G4" s="268"/>
      <c r="H4" s="268"/>
      <c r="I4" s="268"/>
    </row>
    <row r="5" spans="1:10" x14ac:dyDescent="0.3">
      <c r="A5" s="189"/>
      <c r="B5" s="908" t="s">
        <v>6</v>
      </c>
      <c r="C5" s="903" t="s">
        <v>8</v>
      </c>
      <c r="D5" s="904"/>
      <c r="E5" s="905" t="s">
        <v>1</v>
      </c>
      <c r="F5" s="906"/>
      <c r="G5" s="906"/>
      <c r="H5" s="906"/>
      <c r="I5" s="907"/>
      <c r="J5" s="270" t="s">
        <v>7</v>
      </c>
    </row>
    <row r="6" spans="1:10" ht="41.25" customHeight="1" x14ac:dyDescent="0.3">
      <c r="A6" s="189"/>
      <c r="B6" s="909"/>
      <c r="C6" s="271"/>
      <c r="D6" s="272"/>
      <c r="E6" s="273" t="s">
        <v>13</v>
      </c>
      <c r="F6" s="274" t="s">
        <v>14</v>
      </c>
      <c r="G6" s="274" t="s">
        <v>15</v>
      </c>
      <c r="H6" s="274" t="s">
        <v>16</v>
      </c>
      <c r="I6" s="275" t="s">
        <v>208</v>
      </c>
      <c r="J6" s="276"/>
    </row>
    <row r="7" spans="1:10" s="170" customFormat="1" ht="103.5" customHeight="1" x14ac:dyDescent="0.3">
      <c r="A7" s="277"/>
      <c r="B7" s="278" t="s">
        <v>209</v>
      </c>
      <c r="C7" s="910" t="s">
        <v>322</v>
      </c>
      <c r="D7" s="911"/>
      <c r="E7" s="279">
        <v>60</v>
      </c>
      <c r="F7" s="279">
        <v>70</v>
      </c>
      <c r="G7" s="279">
        <v>80</v>
      </c>
      <c r="H7" s="279">
        <v>90</v>
      </c>
      <c r="I7" s="280">
        <v>75</v>
      </c>
      <c r="J7" s="281" t="s">
        <v>210</v>
      </c>
    </row>
    <row r="8" spans="1:10" s="170" customFormat="1" ht="86.25" customHeight="1" x14ac:dyDescent="0.3">
      <c r="A8" s="277"/>
      <c r="B8" s="282"/>
      <c r="C8" s="912" t="s">
        <v>211</v>
      </c>
      <c r="D8" s="913"/>
      <c r="E8" s="283">
        <v>60</v>
      </c>
      <c r="F8" s="283">
        <v>70</v>
      </c>
      <c r="G8" s="284">
        <v>80</v>
      </c>
      <c r="H8" s="283">
        <v>90</v>
      </c>
      <c r="I8" s="283">
        <v>75</v>
      </c>
      <c r="J8" s="285" t="s">
        <v>212</v>
      </c>
    </row>
    <row r="9" spans="1:10" s="289" customFormat="1" ht="123.75" customHeight="1" x14ac:dyDescent="0.3">
      <c r="A9" s="286"/>
      <c r="B9" s="278" t="s">
        <v>214</v>
      </c>
      <c r="C9" s="914" t="s">
        <v>215</v>
      </c>
      <c r="D9" s="915"/>
      <c r="E9" s="287">
        <v>60</v>
      </c>
      <c r="F9" s="287">
        <v>70</v>
      </c>
      <c r="G9" s="287">
        <v>80</v>
      </c>
      <c r="H9" s="287">
        <v>90</v>
      </c>
      <c r="I9" s="113">
        <v>75</v>
      </c>
      <c r="J9" s="288" t="s">
        <v>213</v>
      </c>
    </row>
    <row r="10" spans="1:10" s="294" customFormat="1" ht="84" customHeight="1" x14ac:dyDescent="0.3">
      <c r="A10" s="290"/>
      <c r="B10" s="291"/>
      <c r="C10" s="901" t="s">
        <v>217</v>
      </c>
      <c r="D10" s="902"/>
      <c r="E10" s="292">
        <v>60</v>
      </c>
      <c r="F10" s="292">
        <v>70</v>
      </c>
      <c r="G10" s="292">
        <v>80</v>
      </c>
      <c r="H10" s="292">
        <v>90</v>
      </c>
      <c r="I10" s="27">
        <v>75</v>
      </c>
      <c r="J10" s="293" t="s">
        <v>216</v>
      </c>
    </row>
    <row r="11" spans="1:10" s="294" customFormat="1" x14ac:dyDescent="0.3">
      <c r="A11" s="372"/>
      <c r="B11" s="373"/>
      <c r="C11" s="374"/>
      <c r="D11" s="375"/>
      <c r="E11" s="376"/>
      <c r="F11" s="376"/>
      <c r="G11" s="376"/>
      <c r="H11" s="376"/>
      <c r="I11" s="361"/>
      <c r="J11" s="377"/>
    </row>
    <row r="12" spans="1:10" s="421" customFormat="1" x14ac:dyDescent="0.3">
      <c r="A12" s="413"/>
      <c r="B12" s="898" t="s">
        <v>3</v>
      </c>
      <c r="C12" s="898"/>
      <c r="D12" s="898"/>
      <c r="E12" s="898"/>
      <c r="F12" s="898" t="s">
        <v>4</v>
      </c>
      <c r="G12" s="898"/>
      <c r="H12" s="898"/>
      <c r="I12" s="898"/>
      <c r="J12" s="898"/>
    </row>
    <row r="13" spans="1:10" s="421" customFormat="1" x14ac:dyDescent="0.3">
      <c r="A13" s="414"/>
      <c r="B13" s="899"/>
      <c r="C13" s="899"/>
      <c r="D13" s="899"/>
      <c r="E13" s="899"/>
      <c r="F13" s="899"/>
      <c r="G13" s="899"/>
      <c r="H13" s="899"/>
      <c r="I13" s="899"/>
      <c r="J13" s="900"/>
    </row>
    <row r="14" spans="1:10" s="423" customFormat="1" ht="39" x14ac:dyDescent="0.3">
      <c r="A14" s="424"/>
      <c r="B14" s="425" t="s">
        <v>9</v>
      </c>
      <c r="C14" s="426" t="s">
        <v>2</v>
      </c>
      <c r="D14" s="425" t="s">
        <v>10</v>
      </c>
      <c r="E14" s="425" t="s">
        <v>11</v>
      </c>
      <c r="F14" s="425" t="s">
        <v>13</v>
      </c>
      <c r="G14" s="425" t="s">
        <v>14</v>
      </c>
      <c r="H14" s="425" t="s">
        <v>15</v>
      </c>
      <c r="I14" s="425" t="s">
        <v>16</v>
      </c>
      <c r="J14" s="427" t="s">
        <v>12</v>
      </c>
    </row>
    <row r="15" spans="1:10" s="326" customFormat="1" ht="44.25" customHeight="1" x14ac:dyDescent="0.2">
      <c r="A15" s="422">
        <v>1</v>
      </c>
      <c r="B15" s="428" t="s">
        <v>338</v>
      </c>
      <c r="C15" s="239">
        <v>3.2</v>
      </c>
      <c r="D15" s="239">
        <v>1</v>
      </c>
      <c r="E15" s="239">
        <v>2</v>
      </c>
      <c r="F15" s="429">
        <f>SUM(F16:F18)</f>
        <v>105038600</v>
      </c>
      <c r="G15" s="429">
        <f>SUM(G16:G17)</f>
        <v>100000000</v>
      </c>
      <c r="H15" s="429">
        <f>SUM(H16:H17)</f>
        <v>100000000</v>
      </c>
      <c r="I15" s="429">
        <f>SUM(I16:I17)</f>
        <v>100000000</v>
      </c>
      <c r="J15" s="201" t="s">
        <v>352</v>
      </c>
    </row>
    <row r="16" spans="1:10" s="114" customFormat="1" ht="45" hidden="1" customHeight="1" x14ac:dyDescent="0.2">
      <c r="A16" s="190"/>
      <c r="B16" s="200" t="s">
        <v>135</v>
      </c>
      <c r="C16" s="113"/>
      <c r="D16" s="191">
        <v>1</v>
      </c>
      <c r="E16" s="191">
        <v>2</v>
      </c>
      <c r="F16" s="202">
        <v>100000000</v>
      </c>
      <c r="G16" s="202">
        <v>100000000</v>
      </c>
      <c r="H16" s="236">
        <v>100000000</v>
      </c>
      <c r="I16" s="202">
        <v>100000000</v>
      </c>
      <c r="J16" s="201" t="s">
        <v>39</v>
      </c>
    </row>
    <row r="17" spans="1:10" s="114" customFormat="1" ht="44.25" hidden="1" customHeight="1" x14ac:dyDescent="0.2">
      <c r="A17" s="190"/>
      <c r="B17" s="200" t="s">
        <v>134</v>
      </c>
      <c r="C17" s="113"/>
      <c r="D17" s="191">
        <v>1</v>
      </c>
      <c r="E17" s="191">
        <v>2</v>
      </c>
      <c r="F17" s="202">
        <v>1979000</v>
      </c>
      <c r="G17" s="202">
        <v>0</v>
      </c>
      <c r="H17" s="236">
        <v>0</v>
      </c>
      <c r="I17" s="202">
        <v>0</v>
      </c>
      <c r="J17" s="201" t="s">
        <v>133</v>
      </c>
    </row>
    <row r="18" spans="1:10" s="114" customFormat="1" ht="44.25" hidden="1" customHeight="1" x14ac:dyDescent="0.2">
      <c r="A18" s="190"/>
      <c r="B18" s="200" t="s">
        <v>136</v>
      </c>
      <c r="C18" s="113"/>
      <c r="D18" s="191">
        <v>1</v>
      </c>
      <c r="E18" s="191">
        <v>2</v>
      </c>
      <c r="F18" s="202">
        <v>3059600</v>
      </c>
      <c r="G18" s="202"/>
      <c r="H18" s="236"/>
      <c r="I18" s="202"/>
      <c r="J18" s="201" t="s">
        <v>133</v>
      </c>
    </row>
    <row r="19" spans="1:10" s="114" customFormat="1" ht="23.25" customHeight="1" x14ac:dyDescent="0.2">
      <c r="A19" s="190">
        <v>2</v>
      </c>
      <c r="B19" s="200" t="s">
        <v>363</v>
      </c>
      <c r="C19" s="113">
        <v>3.2</v>
      </c>
      <c r="D19" s="191">
        <v>1</v>
      </c>
      <c r="E19" s="191">
        <v>2</v>
      </c>
      <c r="F19" s="202">
        <v>50000000</v>
      </c>
      <c r="G19" s="202">
        <v>50000000</v>
      </c>
      <c r="H19" s="202">
        <v>50000000</v>
      </c>
      <c r="I19" s="202">
        <v>50000000</v>
      </c>
      <c r="J19" s="201" t="s">
        <v>17</v>
      </c>
    </row>
    <row r="20" spans="1:10" s="114" customFormat="1" ht="39" x14ac:dyDescent="0.2">
      <c r="A20" s="190">
        <v>3</v>
      </c>
      <c r="B20" s="200" t="s">
        <v>364</v>
      </c>
      <c r="C20" s="113">
        <v>3.2</v>
      </c>
      <c r="D20" s="191">
        <v>1</v>
      </c>
      <c r="E20" s="191">
        <v>2</v>
      </c>
      <c r="F20" s="202">
        <v>15000000</v>
      </c>
      <c r="G20" s="202">
        <v>15000000</v>
      </c>
      <c r="H20" s="202">
        <v>15000000</v>
      </c>
      <c r="I20" s="202">
        <v>15000000</v>
      </c>
      <c r="J20" s="201" t="s">
        <v>373</v>
      </c>
    </row>
    <row r="21" spans="1:10" s="114" customFormat="1" ht="24" customHeight="1" x14ac:dyDescent="0.2">
      <c r="A21" s="190">
        <v>4</v>
      </c>
      <c r="B21" s="200" t="s">
        <v>505</v>
      </c>
      <c r="C21" s="113">
        <v>3.2</v>
      </c>
      <c r="D21" s="191">
        <v>1</v>
      </c>
      <c r="E21" s="191">
        <v>2</v>
      </c>
      <c r="F21" s="202">
        <v>0</v>
      </c>
      <c r="G21" s="202">
        <v>10000000</v>
      </c>
      <c r="H21" s="202">
        <v>10000000</v>
      </c>
      <c r="I21" s="202">
        <v>10000000</v>
      </c>
      <c r="J21" s="201" t="s">
        <v>506</v>
      </c>
    </row>
    <row r="22" spans="1:10" s="114" customFormat="1" ht="24" customHeight="1" x14ac:dyDescent="0.2">
      <c r="A22" s="190">
        <v>5</v>
      </c>
      <c r="B22" s="200" t="s">
        <v>507</v>
      </c>
      <c r="C22" s="113">
        <v>3.2</v>
      </c>
      <c r="D22" s="191">
        <v>1</v>
      </c>
      <c r="E22" s="191">
        <v>2</v>
      </c>
      <c r="F22" s="202"/>
      <c r="G22" s="202">
        <v>5000000</v>
      </c>
      <c r="H22" s="202">
        <v>5000000</v>
      </c>
      <c r="I22" s="202">
        <v>5000000</v>
      </c>
      <c r="J22" s="201" t="s">
        <v>508</v>
      </c>
    </row>
    <row r="23" spans="1:10" s="114" customFormat="1" ht="25.5" customHeight="1" x14ac:dyDescent="0.2">
      <c r="A23" s="190">
        <v>6</v>
      </c>
      <c r="B23" s="200" t="s">
        <v>365</v>
      </c>
      <c r="C23" s="113">
        <v>3.2</v>
      </c>
      <c r="D23" s="191">
        <v>1</v>
      </c>
      <c r="E23" s="191">
        <v>2</v>
      </c>
      <c r="F23" s="202">
        <v>10000000</v>
      </c>
      <c r="G23" s="202">
        <v>10000000</v>
      </c>
      <c r="H23" s="202">
        <v>10000000</v>
      </c>
      <c r="I23" s="202">
        <v>10000000</v>
      </c>
      <c r="J23" s="201" t="s">
        <v>324</v>
      </c>
    </row>
    <row r="24" spans="1:10" s="114" customFormat="1" ht="39" x14ac:dyDescent="0.2">
      <c r="A24" s="190">
        <v>7</v>
      </c>
      <c r="B24" s="200" t="s">
        <v>366</v>
      </c>
      <c r="C24" s="113">
        <v>3.2</v>
      </c>
      <c r="D24" s="191">
        <v>1</v>
      </c>
      <c r="E24" s="191">
        <v>2</v>
      </c>
      <c r="F24" s="202">
        <v>20000000</v>
      </c>
      <c r="G24" s="202">
        <v>20000000</v>
      </c>
      <c r="H24" s="202">
        <v>20000000</v>
      </c>
      <c r="I24" s="202">
        <v>20000000</v>
      </c>
      <c r="J24" s="201" t="s">
        <v>374</v>
      </c>
    </row>
    <row r="25" spans="1:10" s="114" customFormat="1" ht="19.5" x14ac:dyDescent="0.2">
      <c r="A25" s="190">
        <v>8</v>
      </c>
      <c r="B25" s="200" t="s">
        <v>143</v>
      </c>
      <c r="C25" s="113"/>
      <c r="D25" s="191"/>
      <c r="E25" s="191"/>
      <c r="F25" s="202"/>
      <c r="G25" s="202"/>
      <c r="H25" s="202"/>
      <c r="I25" s="202"/>
      <c r="J25" s="201"/>
    </row>
    <row r="26" spans="1:10" s="114" customFormat="1" ht="34.5" customHeight="1" x14ac:dyDescent="0.2">
      <c r="A26" s="190">
        <v>9</v>
      </c>
      <c r="B26" s="200" t="s">
        <v>510</v>
      </c>
      <c r="C26" s="113">
        <v>3.2</v>
      </c>
      <c r="D26" s="191">
        <v>1</v>
      </c>
      <c r="E26" s="191">
        <v>2</v>
      </c>
      <c r="F26" s="202">
        <v>10000000</v>
      </c>
      <c r="G26" s="202">
        <v>10000000</v>
      </c>
      <c r="H26" s="202">
        <v>10000000</v>
      </c>
      <c r="I26" s="202">
        <v>10000000</v>
      </c>
      <c r="J26" s="201" t="s">
        <v>509</v>
      </c>
    </row>
    <row r="27" spans="1:10" s="114" customFormat="1" ht="39" x14ac:dyDescent="0.2">
      <c r="A27" s="190">
        <v>10</v>
      </c>
      <c r="B27" s="200" t="s">
        <v>367</v>
      </c>
      <c r="C27" s="113">
        <v>3.4</v>
      </c>
      <c r="D27" s="191">
        <v>1</v>
      </c>
      <c r="E27" s="191">
        <v>2</v>
      </c>
      <c r="F27" s="202">
        <v>10000000</v>
      </c>
      <c r="G27" s="202">
        <v>10000000</v>
      </c>
      <c r="H27" s="202">
        <v>10000000</v>
      </c>
      <c r="I27" s="202">
        <v>10000000</v>
      </c>
      <c r="J27" s="239" t="s">
        <v>375</v>
      </c>
    </row>
    <row r="28" spans="1:10" s="114" customFormat="1" ht="39" x14ac:dyDescent="0.2">
      <c r="A28" s="190">
        <v>11</v>
      </c>
      <c r="B28" s="200" t="s">
        <v>371</v>
      </c>
      <c r="C28" s="113">
        <v>3.4</v>
      </c>
      <c r="D28" s="191">
        <v>1</v>
      </c>
      <c r="E28" s="191">
        <v>2</v>
      </c>
      <c r="F28" s="202">
        <v>15000000</v>
      </c>
      <c r="G28" s="202">
        <v>15000000</v>
      </c>
      <c r="H28" s="202">
        <v>15000000</v>
      </c>
      <c r="I28" s="202">
        <v>15000000</v>
      </c>
      <c r="J28" s="239" t="s">
        <v>375</v>
      </c>
    </row>
    <row r="29" spans="1:10" s="114" customFormat="1" ht="39" x14ac:dyDescent="0.2">
      <c r="A29" s="190">
        <v>12</v>
      </c>
      <c r="B29" s="200" t="s">
        <v>368</v>
      </c>
      <c r="C29" s="113">
        <v>3.4</v>
      </c>
      <c r="D29" s="191">
        <v>1</v>
      </c>
      <c r="E29" s="191">
        <v>2</v>
      </c>
      <c r="F29" s="202">
        <v>5000000</v>
      </c>
      <c r="G29" s="202">
        <v>5000000</v>
      </c>
      <c r="H29" s="202">
        <v>5000000</v>
      </c>
      <c r="I29" s="202">
        <v>5000000</v>
      </c>
      <c r="J29" s="239" t="s">
        <v>375</v>
      </c>
    </row>
    <row r="30" spans="1:10" s="114" customFormat="1" ht="28.5" customHeight="1" x14ac:dyDescent="0.2">
      <c r="A30" s="190">
        <v>13</v>
      </c>
      <c r="B30" s="200" t="s">
        <v>369</v>
      </c>
      <c r="C30" s="113">
        <v>3.4</v>
      </c>
      <c r="D30" s="191">
        <v>1</v>
      </c>
      <c r="E30" s="191">
        <v>2</v>
      </c>
      <c r="F30" s="202">
        <v>5000000</v>
      </c>
      <c r="G30" s="202">
        <v>5000000</v>
      </c>
      <c r="H30" s="202">
        <v>5000000</v>
      </c>
      <c r="I30" s="202">
        <v>5000000</v>
      </c>
      <c r="J30" s="239" t="s">
        <v>375</v>
      </c>
    </row>
    <row r="31" spans="1:10" s="114" customFormat="1" ht="25.5" customHeight="1" x14ac:dyDescent="0.2">
      <c r="A31" s="190">
        <v>14</v>
      </c>
      <c r="B31" s="200" t="s">
        <v>370</v>
      </c>
      <c r="C31" s="113">
        <v>3.4</v>
      </c>
      <c r="D31" s="191">
        <v>1</v>
      </c>
      <c r="E31" s="191">
        <v>2</v>
      </c>
      <c r="F31" s="202">
        <v>5000000</v>
      </c>
      <c r="G31" s="202">
        <v>5000000</v>
      </c>
      <c r="H31" s="202">
        <v>5000000</v>
      </c>
      <c r="I31" s="202">
        <v>5000000</v>
      </c>
      <c r="J31" s="239" t="s">
        <v>375</v>
      </c>
    </row>
    <row r="32" spans="1:10" s="296" customFormat="1" x14ac:dyDescent="0.3">
      <c r="A32" s="295"/>
      <c r="B32" s="895" t="s">
        <v>3</v>
      </c>
      <c r="C32" s="895"/>
      <c r="D32" s="895"/>
      <c r="E32" s="895"/>
      <c r="F32" s="895" t="s">
        <v>4</v>
      </c>
      <c r="G32" s="895"/>
      <c r="H32" s="895"/>
      <c r="I32" s="895"/>
      <c r="J32" s="895"/>
    </row>
    <row r="33" spans="1:10" s="296" customFormat="1" x14ac:dyDescent="0.3">
      <c r="A33" s="297"/>
      <c r="B33" s="896"/>
      <c r="C33" s="896"/>
      <c r="D33" s="896"/>
      <c r="E33" s="896"/>
      <c r="F33" s="896"/>
      <c r="G33" s="896"/>
      <c r="H33" s="896"/>
      <c r="I33" s="896"/>
      <c r="J33" s="897"/>
    </row>
    <row r="34" spans="1:10" s="302" customFormat="1" ht="39" x14ac:dyDescent="0.3">
      <c r="A34" s="298"/>
      <c r="B34" s="299" t="s">
        <v>9</v>
      </c>
      <c r="C34" s="300" t="s">
        <v>2</v>
      </c>
      <c r="D34" s="299" t="s">
        <v>10</v>
      </c>
      <c r="E34" s="299" t="s">
        <v>11</v>
      </c>
      <c r="F34" s="299" t="s">
        <v>13</v>
      </c>
      <c r="G34" s="299" t="s">
        <v>14</v>
      </c>
      <c r="H34" s="299" t="s">
        <v>15</v>
      </c>
      <c r="I34" s="299" t="s">
        <v>16</v>
      </c>
      <c r="J34" s="301" t="s">
        <v>12</v>
      </c>
    </row>
    <row r="35" spans="1:10" s="114" customFormat="1" ht="58.5" x14ac:dyDescent="0.2">
      <c r="A35" s="190">
        <v>15</v>
      </c>
      <c r="B35" s="200" t="s">
        <v>372</v>
      </c>
      <c r="C35" s="113">
        <v>3.2</v>
      </c>
      <c r="D35" s="191">
        <v>1</v>
      </c>
      <c r="E35" s="191">
        <v>2</v>
      </c>
      <c r="F35" s="202">
        <v>2000000</v>
      </c>
      <c r="G35" s="202">
        <v>2000000</v>
      </c>
      <c r="H35" s="202">
        <v>2000000</v>
      </c>
      <c r="I35" s="202">
        <v>2000000</v>
      </c>
      <c r="J35" s="201" t="s">
        <v>376</v>
      </c>
    </row>
    <row r="36" spans="1:10" s="165" customFormat="1" ht="19.5" x14ac:dyDescent="0.2">
      <c r="A36" s="464"/>
      <c r="B36" s="465" t="s">
        <v>517</v>
      </c>
      <c r="C36" s="274"/>
      <c r="D36" s="359"/>
      <c r="E36" s="359"/>
      <c r="F36" s="466">
        <f>SUM(F15:F35)</f>
        <v>357077200</v>
      </c>
      <c r="G36" s="466">
        <f>SUM(G15:G35)</f>
        <v>362000000</v>
      </c>
      <c r="H36" s="466">
        <f>SUM(H15:H35)</f>
        <v>362000000</v>
      </c>
      <c r="I36" s="466">
        <f>SUM(I15:I35)</f>
        <v>362000000</v>
      </c>
      <c r="J36" s="467"/>
    </row>
    <row r="37" spans="1:10" s="165" customFormat="1" ht="19.5" x14ac:dyDescent="0.2">
      <c r="A37" s="307"/>
      <c r="B37" s="308" t="s">
        <v>486</v>
      </c>
      <c r="C37" s="309"/>
      <c r="D37" s="308"/>
      <c r="E37" s="308"/>
      <c r="F37" s="310"/>
      <c r="G37" s="310"/>
      <c r="H37" s="310"/>
      <c r="I37" s="310"/>
      <c r="J37" s="308"/>
    </row>
    <row r="38" spans="1:10" s="114" customFormat="1" ht="45" customHeight="1" x14ac:dyDescent="0.2">
      <c r="A38" s="190">
        <v>1</v>
      </c>
      <c r="B38" s="306" t="s">
        <v>42</v>
      </c>
      <c r="C38" s="113">
        <v>3.1</v>
      </c>
      <c r="D38" s="113">
        <v>2</v>
      </c>
      <c r="E38" s="113">
        <v>2</v>
      </c>
      <c r="F38" s="311">
        <v>1432410</v>
      </c>
      <c r="G38" s="311">
        <f>F38*5/100+F38</f>
        <v>1504030.5</v>
      </c>
      <c r="H38" s="312">
        <f>G38*5/100+G38</f>
        <v>1579232.0249999999</v>
      </c>
      <c r="I38" s="311">
        <f>H38*5/100+H38</f>
        <v>1658193.62625</v>
      </c>
      <c r="J38" s="306" t="s">
        <v>37</v>
      </c>
    </row>
    <row r="39" spans="1:10" s="114" customFormat="1" ht="43.5" customHeight="1" x14ac:dyDescent="0.2">
      <c r="A39" s="190">
        <v>2</v>
      </c>
      <c r="B39" s="306" t="s">
        <v>43</v>
      </c>
      <c r="C39" s="113">
        <v>3.1</v>
      </c>
      <c r="D39" s="113">
        <v>2</v>
      </c>
      <c r="E39" s="113">
        <v>2</v>
      </c>
      <c r="F39" s="311">
        <v>2138420</v>
      </c>
      <c r="G39" s="311">
        <f t="shared" ref="G39:I69" si="0">F39*5/100+F39</f>
        <v>2245341</v>
      </c>
      <c r="H39" s="312">
        <f t="shared" si="0"/>
        <v>2357608.0499999998</v>
      </c>
      <c r="I39" s="311">
        <f t="shared" si="0"/>
        <v>2475488.4524999997</v>
      </c>
      <c r="J39" s="306" t="s">
        <v>37</v>
      </c>
    </row>
    <row r="40" spans="1:10" s="114" customFormat="1" ht="39" x14ac:dyDescent="0.2">
      <c r="A40" s="190">
        <v>3</v>
      </c>
      <c r="B40" s="306" t="s">
        <v>44</v>
      </c>
      <c r="C40" s="113">
        <v>3.1</v>
      </c>
      <c r="D40" s="113">
        <v>2</v>
      </c>
      <c r="E40" s="113">
        <v>2</v>
      </c>
      <c r="F40" s="311">
        <v>929350</v>
      </c>
      <c r="G40" s="311">
        <f t="shared" si="0"/>
        <v>975817.5</v>
      </c>
      <c r="H40" s="312">
        <f t="shared" si="0"/>
        <v>1024608.375</v>
      </c>
      <c r="I40" s="311">
        <f t="shared" si="0"/>
        <v>1075838.79375</v>
      </c>
      <c r="J40" s="306" t="s">
        <v>37</v>
      </c>
    </row>
    <row r="41" spans="1:10" s="114" customFormat="1" ht="19.5" x14ac:dyDescent="0.2">
      <c r="A41" s="190">
        <f t="shared" ref="A41:A47" si="1">A40+1</f>
        <v>4</v>
      </c>
      <c r="B41" s="306" t="s">
        <v>45</v>
      </c>
      <c r="C41" s="113">
        <v>3.1</v>
      </c>
      <c r="D41" s="113">
        <v>2</v>
      </c>
      <c r="E41" s="113">
        <v>2</v>
      </c>
      <c r="F41" s="311">
        <v>151914</v>
      </c>
      <c r="G41" s="311">
        <f t="shared" si="0"/>
        <v>159509.70000000001</v>
      </c>
      <c r="H41" s="312">
        <f t="shared" si="0"/>
        <v>167485.185</v>
      </c>
      <c r="I41" s="311">
        <f t="shared" si="0"/>
        <v>175859.44425</v>
      </c>
      <c r="J41" s="306" t="s">
        <v>37</v>
      </c>
    </row>
    <row r="42" spans="1:10" s="114" customFormat="1" ht="39" x14ac:dyDescent="0.2">
      <c r="A42" s="190">
        <f t="shared" si="1"/>
        <v>5</v>
      </c>
      <c r="B42" s="306" t="s">
        <v>46</v>
      </c>
      <c r="C42" s="113">
        <v>3.1</v>
      </c>
      <c r="D42" s="113">
        <v>2</v>
      </c>
      <c r="E42" s="113">
        <v>2</v>
      </c>
      <c r="F42" s="311">
        <v>1582010</v>
      </c>
      <c r="G42" s="311">
        <f t="shared" si="0"/>
        <v>1661110.5</v>
      </c>
      <c r="H42" s="312">
        <f t="shared" si="0"/>
        <v>1744166.0249999999</v>
      </c>
      <c r="I42" s="311">
        <f t="shared" si="0"/>
        <v>1831374.3262499999</v>
      </c>
      <c r="J42" s="306" t="s">
        <v>37</v>
      </c>
    </row>
    <row r="43" spans="1:10" s="114" customFormat="1" ht="39" x14ac:dyDescent="0.2">
      <c r="A43" s="190">
        <f t="shared" si="1"/>
        <v>6</v>
      </c>
      <c r="B43" s="306" t="s">
        <v>47</v>
      </c>
      <c r="C43" s="113">
        <v>3.1</v>
      </c>
      <c r="D43" s="113">
        <v>2</v>
      </c>
      <c r="E43" s="113">
        <v>2</v>
      </c>
      <c r="F43" s="311">
        <v>893126</v>
      </c>
      <c r="G43" s="311">
        <f t="shared" si="0"/>
        <v>937782.3</v>
      </c>
      <c r="H43" s="312">
        <f t="shared" si="0"/>
        <v>984671.41500000004</v>
      </c>
      <c r="I43" s="311">
        <f t="shared" si="0"/>
        <v>1033904.98575</v>
      </c>
      <c r="J43" s="306" t="s">
        <v>37</v>
      </c>
    </row>
    <row r="44" spans="1:10" s="114" customFormat="1" ht="39" x14ac:dyDescent="0.2">
      <c r="A44" s="190">
        <f t="shared" si="1"/>
        <v>7</v>
      </c>
      <c r="B44" s="306" t="s">
        <v>48</v>
      </c>
      <c r="C44" s="113">
        <v>3.1</v>
      </c>
      <c r="D44" s="113">
        <v>2</v>
      </c>
      <c r="E44" s="113">
        <v>2</v>
      </c>
      <c r="F44" s="311">
        <v>1103510</v>
      </c>
      <c r="G44" s="311">
        <f t="shared" si="0"/>
        <v>1158685.5</v>
      </c>
      <c r="H44" s="312">
        <f t="shared" si="0"/>
        <v>1216619.7749999999</v>
      </c>
      <c r="I44" s="311">
        <f t="shared" si="0"/>
        <v>1277450.7637499999</v>
      </c>
      <c r="J44" s="306" t="s">
        <v>37</v>
      </c>
    </row>
    <row r="45" spans="1:10" s="114" customFormat="1" ht="19.5" x14ac:dyDescent="0.2">
      <c r="A45" s="190">
        <f t="shared" si="1"/>
        <v>8</v>
      </c>
      <c r="B45" s="306" t="s">
        <v>49</v>
      </c>
      <c r="C45" s="113">
        <v>3.1</v>
      </c>
      <c r="D45" s="113">
        <v>2</v>
      </c>
      <c r="E45" s="113">
        <v>2</v>
      </c>
      <c r="F45" s="311">
        <v>155400</v>
      </c>
      <c r="G45" s="311">
        <f t="shared" si="0"/>
        <v>163170</v>
      </c>
      <c r="H45" s="312">
        <f t="shared" si="0"/>
        <v>171328.5</v>
      </c>
      <c r="I45" s="311">
        <f t="shared" si="0"/>
        <v>179894.92499999999</v>
      </c>
      <c r="J45" s="306" t="s">
        <v>37</v>
      </c>
    </row>
    <row r="46" spans="1:10" s="114" customFormat="1" ht="19.5" x14ac:dyDescent="0.2">
      <c r="A46" s="190">
        <f t="shared" si="1"/>
        <v>9</v>
      </c>
      <c r="B46" s="306" t="s">
        <v>50</v>
      </c>
      <c r="C46" s="113">
        <v>3.1</v>
      </c>
      <c r="D46" s="113">
        <v>2</v>
      </c>
      <c r="E46" s="113">
        <v>2</v>
      </c>
      <c r="F46" s="311">
        <v>1388820</v>
      </c>
      <c r="G46" s="311">
        <f t="shared" si="0"/>
        <v>1458261</v>
      </c>
      <c r="H46" s="312">
        <f t="shared" si="0"/>
        <v>1531174.05</v>
      </c>
      <c r="I46" s="311">
        <f t="shared" si="0"/>
        <v>1607732.7524999999</v>
      </c>
      <c r="J46" s="306" t="s">
        <v>37</v>
      </c>
    </row>
    <row r="47" spans="1:10" s="114" customFormat="1" ht="19.5" x14ac:dyDescent="0.2">
      <c r="A47" s="190">
        <f t="shared" si="1"/>
        <v>10</v>
      </c>
      <c r="B47" s="306" t="s">
        <v>51</v>
      </c>
      <c r="C47" s="113">
        <v>3.1</v>
      </c>
      <c r="D47" s="113">
        <v>2</v>
      </c>
      <c r="E47" s="113">
        <v>2</v>
      </c>
      <c r="F47" s="311">
        <v>449100</v>
      </c>
      <c r="G47" s="311">
        <f t="shared" si="0"/>
        <v>471555</v>
      </c>
      <c r="H47" s="312">
        <f t="shared" si="0"/>
        <v>495132.75</v>
      </c>
      <c r="I47" s="311">
        <f t="shared" si="0"/>
        <v>519889.38750000001</v>
      </c>
      <c r="J47" s="306" t="s">
        <v>37</v>
      </c>
    </row>
    <row r="48" spans="1:10" s="114" customFormat="1" ht="19.5" x14ac:dyDescent="0.2">
      <c r="A48" s="190">
        <f t="shared" ref="A48:A70" si="2">A47+1</f>
        <v>11</v>
      </c>
      <c r="B48" s="306" t="s">
        <v>53</v>
      </c>
      <c r="C48" s="113">
        <v>3.1</v>
      </c>
      <c r="D48" s="113">
        <v>2</v>
      </c>
      <c r="E48" s="113">
        <v>2</v>
      </c>
      <c r="F48" s="311">
        <v>734490</v>
      </c>
      <c r="G48" s="311">
        <f t="shared" si="0"/>
        <v>771214.5</v>
      </c>
      <c r="H48" s="312">
        <f t="shared" si="0"/>
        <v>809775.22499999998</v>
      </c>
      <c r="I48" s="311">
        <f t="shared" si="0"/>
        <v>850263.98624999996</v>
      </c>
      <c r="J48" s="306" t="s">
        <v>37</v>
      </c>
    </row>
    <row r="49" spans="1:10" s="114" customFormat="1" ht="19.5" x14ac:dyDescent="0.2">
      <c r="A49" s="190">
        <f t="shared" si="2"/>
        <v>12</v>
      </c>
      <c r="B49" s="306" t="s">
        <v>52</v>
      </c>
      <c r="C49" s="113">
        <v>3.1</v>
      </c>
      <c r="D49" s="113">
        <v>2</v>
      </c>
      <c r="E49" s="113">
        <v>2</v>
      </c>
      <c r="F49" s="311">
        <v>1289250</v>
      </c>
      <c r="G49" s="311">
        <f t="shared" si="0"/>
        <v>1353712.5</v>
      </c>
      <c r="H49" s="312">
        <f t="shared" si="0"/>
        <v>1421398.125</v>
      </c>
      <c r="I49" s="311">
        <f t="shared" si="0"/>
        <v>1492468.03125</v>
      </c>
      <c r="J49" s="306" t="s">
        <v>37</v>
      </c>
    </row>
    <row r="50" spans="1:10" s="114" customFormat="1" ht="19.5" x14ac:dyDescent="0.2">
      <c r="A50" s="190">
        <f t="shared" si="2"/>
        <v>13</v>
      </c>
      <c r="B50" s="306" t="s">
        <v>54</v>
      </c>
      <c r="C50" s="113">
        <v>3.1</v>
      </c>
      <c r="D50" s="113">
        <v>2</v>
      </c>
      <c r="E50" s="113">
        <v>2</v>
      </c>
      <c r="F50" s="311">
        <v>1950440</v>
      </c>
      <c r="G50" s="311">
        <f t="shared" si="0"/>
        <v>2047962</v>
      </c>
      <c r="H50" s="312">
        <f t="shared" si="0"/>
        <v>2150360.1</v>
      </c>
      <c r="I50" s="311">
        <f t="shared" si="0"/>
        <v>2257878.105</v>
      </c>
      <c r="J50" s="306" t="s">
        <v>37</v>
      </c>
    </row>
    <row r="51" spans="1:10" s="296" customFormat="1" x14ac:dyDescent="0.3">
      <c r="A51" s="295"/>
      <c r="B51" s="895" t="s">
        <v>3</v>
      </c>
      <c r="C51" s="895"/>
      <c r="D51" s="895"/>
      <c r="E51" s="895"/>
      <c r="F51" s="895" t="s">
        <v>4</v>
      </c>
      <c r="G51" s="895"/>
      <c r="H51" s="895"/>
      <c r="I51" s="895"/>
      <c r="J51" s="895"/>
    </row>
    <row r="52" spans="1:10" s="296" customFormat="1" x14ac:dyDescent="0.3">
      <c r="A52" s="297"/>
      <c r="B52" s="896"/>
      <c r="C52" s="896"/>
      <c r="D52" s="896"/>
      <c r="E52" s="896"/>
      <c r="F52" s="896"/>
      <c r="G52" s="896"/>
      <c r="H52" s="896"/>
      <c r="I52" s="896"/>
      <c r="J52" s="897"/>
    </row>
    <row r="53" spans="1:10" s="302" customFormat="1" ht="39" x14ac:dyDescent="0.3">
      <c r="A53" s="298"/>
      <c r="B53" s="299" t="s">
        <v>9</v>
      </c>
      <c r="C53" s="300" t="s">
        <v>2</v>
      </c>
      <c r="D53" s="299" t="s">
        <v>10</v>
      </c>
      <c r="E53" s="299" t="s">
        <v>11</v>
      </c>
      <c r="F53" s="299" t="s">
        <v>13</v>
      </c>
      <c r="G53" s="299" t="s">
        <v>14</v>
      </c>
      <c r="H53" s="299" t="s">
        <v>15</v>
      </c>
      <c r="I53" s="299" t="s">
        <v>16</v>
      </c>
      <c r="J53" s="301" t="s">
        <v>12</v>
      </c>
    </row>
    <row r="54" spans="1:10" s="114" customFormat="1" ht="46.5" customHeight="1" x14ac:dyDescent="0.2">
      <c r="A54" s="190">
        <f>A50+1</f>
        <v>14</v>
      </c>
      <c r="B54" s="306" t="s">
        <v>55</v>
      </c>
      <c r="C54" s="113">
        <v>3.1</v>
      </c>
      <c r="D54" s="113">
        <v>2</v>
      </c>
      <c r="E54" s="113">
        <v>2</v>
      </c>
      <c r="F54" s="311">
        <v>1833025</v>
      </c>
      <c r="G54" s="311">
        <f t="shared" si="0"/>
        <v>1924676.25</v>
      </c>
      <c r="H54" s="312">
        <f t="shared" si="0"/>
        <v>2020910.0625</v>
      </c>
      <c r="I54" s="311">
        <f t="shared" si="0"/>
        <v>2121955.5656249998</v>
      </c>
      <c r="J54" s="306" t="s">
        <v>37</v>
      </c>
    </row>
    <row r="55" spans="1:10" s="114" customFormat="1" ht="41.25" customHeight="1" x14ac:dyDescent="0.2">
      <c r="A55" s="190">
        <f>A54+1</f>
        <v>15</v>
      </c>
      <c r="B55" s="306" t="s">
        <v>56</v>
      </c>
      <c r="C55" s="113">
        <v>3.1</v>
      </c>
      <c r="D55" s="113">
        <v>2</v>
      </c>
      <c r="E55" s="113">
        <v>2</v>
      </c>
      <c r="F55" s="311">
        <v>265890</v>
      </c>
      <c r="G55" s="311">
        <f t="shared" si="0"/>
        <v>279184.5</v>
      </c>
      <c r="H55" s="312">
        <f t="shared" si="0"/>
        <v>293143.72499999998</v>
      </c>
      <c r="I55" s="311">
        <f t="shared" si="0"/>
        <v>307800.91125</v>
      </c>
      <c r="J55" s="306" t="s">
        <v>37</v>
      </c>
    </row>
    <row r="56" spans="1:10" s="114" customFormat="1" ht="42.75" customHeight="1" x14ac:dyDescent="0.2">
      <c r="A56" s="190">
        <f t="shared" si="2"/>
        <v>16</v>
      </c>
      <c r="B56" s="306" t="s">
        <v>57</v>
      </c>
      <c r="C56" s="113">
        <v>3.1</v>
      </c>
      <c r="D56" s="113">
        <v>2</v>
      </c>
      <c r="E56" s="113">
        <v>2</v>
      </c>
      <c r="F56" s="311">
        <v>1464525</v>
      </c>
      <c r="G56" s="311">
        <f t="shared" si="0"/>
        <v>1537751.25</v>
      </c>
      <c r="H56" s="312">
        <f t="shared" si="0"/>
        <v>1614638.8125</v>
      </c>
      <c r="I56" s="311">
        <f t="shared" si="0"/>
        <v>1695370.753125</v>
      </c>
      <c r="J56" s="306" t="s">
        <v>37</v>
      </c>
    </row>
    <row r="57" spans="1:10" s="114" customFormat="1" ht="39" x14ac:dyDescent="0.2">
      <c r="A57" s="190">
        <f t="shared" si="2"/>
        <v>17</v>
      </c>
      <c r="B57" s="306" t="s">
        <v>58</v>
      </c>
      <c r="C57" s="113">
        <v>3.1</v>
      </c>
      <c r="D57" s="113">
        <v>2</v>
      </c>
      <c r="E57" s="113">
        <v>2</v>
      </c>
      <c r="F57" s="311">
        <v>420700</v>
      </c>
      <c r="G57" s="311">
        <f t="shared" si="0"/>
        <v>441735</v>
      </c>
      <c r="H57" s="312">
        <f t="shared" si="0"/>
        <v>463821.75</v>
      </c>
      <c r="I57" s="311">
        <f t="shared" si="0"/>
        <v>487012.83750000002</v>
      </c>
      <c r="J57" s="306" t="s">
        <v>37</v>
      </c>
    </row>
    <row r="58" spans="1:10" s="114" customFormat="1" ht="39" x14ac:dyDescent="0.2">
      <c r="A58" s="190">
        <f t="shared" si="2"/>
        <v>18</v>
      </c>
      <c r="B58" s="306" t="s">
        <v>59</v>
      </c>
      <c r="C58" s="113">
        <v>3.1</v>
      </c>
      <c r="D58" s="113">
        <v>2</v>
      </c>
      <c r="E58" s="113">
        <v>2</v>
      </c>
      <c r="F58" s="311">
        <v>588670</v>
      </c>
      <c r="G58" s="311">
        <f t="shared" si="0"/>
        <v>618103.5</v>
      </c>
      <c r="H58" s="312">
        <f t="shared" si="0"/>
        <v>649008.67500000005</v>
      </c>
      <c r="I58" s="311">
        <f t="shared" si="0"/>
        <v>681459.10875000001</v>
      </c>
      <c r="J58" s="306" t="s">
        <v>37</v>
      </c>
    </row>
    <row r="59" spans="1:10" s="114" customFormat="1" ht="39" x14ac:dyDescent="0.2">
      <c r="A59" s="190">
        <f t="shared" si="2"/>
        <v>19</v>
      </c>
      <c r="B59" s="306" t="s">
        <v>60</v>
      </c>
      <c r="C59" s="113">
        <v>3.1</v>
      </c>
      <c r="D59" s="113">
        <v>2</v>
      </c>
      <c r="E59" s="113">
        <v>2</v>
      </c>
      <c r="F59" s="311">
        <v>349000</v>
      </c>
      <c r="G59" s="311">
        <f t="shared" si="0"/>
        <v>366450</v>
      </c>
      <c r="H59" s="312">
        <f t="shared" si="0"/>
        <v>384772.5</v>
      </c>
      <c r="I59" s="311">
        <f t="shared" si="0"/>
        <v>404011.125</v>
      </c>
      <c r="J59" s="306" t="s">
        <v>37</v>
      </c>
    </row>
    <row r="60" spans="1:10" s="114" customFormat="1" ht="39" x14ac:dyDescent="0.2">
      <c r="A60" s="190">
        <f t="shared" si="2"/>
        <v>20</v>
      </c>
      <c r="B60" s="306" t="s">
        <v>38</v>
      </c>
      <c r="C60" s="113">
        <v>3.1</v>
      </c>
      <c r="D60" s="113">
        <v>2</v>
      </c>
      <c r="E60" s="113">
        <v>2</v>
      </c>
      <c r="F60" s="311">
        <v>4477000</v>
      </c>
      <c r="G60" s="311">
        <f t="shared" si="0"/>
        <v>4700850</v>
      </c>
      <c r="H60" s="312">
        <f t="shared" si="0"/>
        <v>4935892.5</v>
      </c>
      <c r="I60" s="311">
        <f t="shared" si="0"/>
        <v>5182687.125</v>
      </c>
      <c r="J60" s="306" t="s">
        <v>37</v>
      </c>
    </row>
    <row r="61" spans="1:10" s="114" customFormat="1" ht="38.25" customHeight="1" x14ac:dyDescent="0.2">
      <c r="A61" s="190">
        <f t="shared" si="2"/>
        <v>21</v>
      </c>
      <c r="B61" s="306" t="s">
        <v>61</v>
      </c>
      <c r="C61" s="113">
        <v>3.1</v>
      </c>
      <c r="D61" s="113">
        <v>2</v>
      </c>
      <c r="E61" s="113">
        <v>2</v>
      </c>
      <c r="F61" s="311">
        <v>774350</v>
      </c>
      <c r="G61" s="311">
        <f t="shared" si="0"/>
        <v>813067.5</v>
      </c>
      <c r="H61" s="312">
        <f t="shared" si="0"/>
        <v>853720.875</v>
      </c>
      <c r="I61" s="311">
        <f t="shared" si="0"/>
        <v>896406.91874999995</v>
      </c>
      <c r="J61" s="306" t="s">
        <v>37</v>
      </c>
    </row>
    <row r="62" spans="1:10" s="114" customFormat="1" ht="39" x14ac:dyDescent="0.2">
      <c r="A62" s="190">
        <f t="shared" si="2"/>
        <v>22</v>
      </c>
      <c r="B62" s="306" t="s">
        <v>62</v>
      </c>
      <c r="C62" s="113">
        <v>3.1</v>
      </c>
      <c r="D62" s="113">
        <v>2</v>
      </c>
      <c r="E62" s="113">
        <v>2</v>
      </c>
      <c r="F62" s="311">
        <v>1060200</v>
      </c>
      <c r="G62" s="311">
        <f t="shared" si="0"/>
        <v>1113210</v>
      </c>
      <c r="H62" s="312">
        <f t="shared" si="0"/>
        <v>1168870.5</v>
      </c>
      <c r="I62" s="311">
        <f t="shared" si="0"/>
        <v>1227314.0249999999</v>
      </c>
      <c r="J62" s="306" t="s">
        <v>37</v>
      </c>
    </row>
    <row r="63" spans="1:10" s="114" customFormat="1" ht="39" x14ac:dyDescent="0.2">
      <c r="A63" s="190">
        <f t="shared" si="2"/>
        <v>23</v>
      </c>
      <c r="B63" s="306" t="s">
        <v>63</v>
      </c>
      <c r="C63" s="113">
        <v>3.1</v>
      </c>
      <c r="D63" s="113">
        <v>2</v>
      </c>
      <c r="E63" s="113">
        <v>2</v>
      </c>
      <c r="F63" s="311">
        <v>28000</v>
      </c>
      <c r="G63" s="311">
        <f t="shared" si="0"/>
        <v>29400</v>
      </c>
      <c r="H63" s="312">
        <f t="shared" si="0"/>
        <v>30870</v>
      </c>
      <c r="I63" s="311">
        <f t="shared" si="0"/>
        <v>32413.5</v>
      </c>
      <c r="J63" s="306" t="s">
        <v>37</v>
      </c>
    </row>
    <row r="64" spans="1:10" s="296" customFormat="1" x14ac:dyDescent="0.3">
      <c r="A64" s="295"/>
      <c r="B64" s="895" t="s">
        <v>3</v>
      </c>
      <c r="C64" s="895"/>
      <c r="D64" s="895"/>
      <c r="E64" s="895"/>
      <c r="F64" s="895" t="s">
        <v>4</v>
      </c>
      <c r="G64" s="895"/>
      <c r="H64" s="895"/>
      <c r="I64" s="895"/>
      <c r="J64" s="895"/>
    </row>
    <row r="65" spans="1:10" s="296" customFormat="1" x14ac:dyDescent="0.3">
      <c r="A65" s="297"/>
      <c r="B65" s="896"/>
      <c r="C65" s="896"/>
      <c r="D65" s="896"/>
      <c r="E65" s="896"/>
      <c r="F65" s="896"/>
      <c r="G65" s="896"/>
      <c r="H65" s="896"/>
      <c r="I65" s="896"/>
      <c r="J65" s="897"/>
    </row>
    <row r="66" spans="1:10" s="302" customFormat="1" ht="39" x14ac:dyDescent="0.3">
      <c r="A66" s="298"/>
      <c r="B66" s="299" t="s">
        <v>9</v>
      </c>
      <c r="C66" s="300" t="s">
        <v>2</v>
      </c>
      <c r="D66" s="299" t="s">
        <v>10</v>
      </c>
      <c r="E66" s="299" t="s">
        <v>11</v>
      </c>
      <c r="F66" s="299" t="s">
        <v>13</v>
      </c>
      <c r="G66" s="299" t="s">
        <v>14</v>
      </c>
      <c r="H66" s="299" t="s">
        <v>15</v>
      </c>
      <c r="I66" s="299" t="s">
        <v>16</v>
      </c>
      <c r="J66" s="301" t="s">
        <v>12</v>
      </c>
    </row>
    <row r="67" spans="1:10" s="114" customFormat="1" ht="19.5" x14ac:dyDescent="0.2">
      <c r="A67" s="190">
        <f>A63+1</f>
        <v>24</v>
      </c>
      <c r="B67" s="306" t="s">
        <v>64</v>
      </c>
      <c r="C67" s="113">
        <v>3.1</v>
      </c>
      <c r="D67" s="113">
        <v>2</v>
      </c>
      <c r="E67" s="113">
        <v>2</v>
      </c>
      <c r="F67" s="311">
        <v>323400</v>
      </c>
      <c r="G67" s="311">
        <f t="shared" si="0"/>
        <v>339570</v>
      </c>
      <c r="H67" s="312">
        <f t="shared" si="0"/>
        <v>356548.5</v>
      </c>
      <c r="I67" s="311">
        <f t="shared" si="0"/>
        <v>374375.92499999999</v>
      </c>
      <c r="J67" s="306" t="s">
        <v>37</v>
      </c>
    </row>
    <row r="68" spans="1:10" s="114" customFormat="1" ht="39" x14ac:dyDescent="0.2">
      <c r="A68" s="190">
        <f t="shared" si="2"/>
        <v>25</v>
      </c>
      <c r="B68" s="306" t="s">
        <v>65</v>
      </c>
      <c r="C68" s="113">
        <v>3.1</v>
      </c>
      <c r="D68" s="113">
        <v>2</v>
      </c>
      <c r="E68" s="113">
        <v>5</v>
      </c>
      <c r="F68" s="311">
        <v>222700</v>
      </c>
      <c r="G68" s="311">
        <f t="shared" si="0"/>
        <v>233835</v>
      </c>
      <c r="H68" s="312">
        <f t="shared" si="0"/>
        <v>245526.75</v>
      </c>
      <c r="I68" s="311">
        <f t="shared" si="0"/>
        <v>257803.08749999999</v>
      </c>
      <c r="J68" s="306" t="s">
        <v>37</v>
      </c>
    </row>
    <row r="69" spans="1:10" s="114" customFormat="1" ht="42.75" customHeight="1" x14ac:dyDescent="0.2">
      <c r="A69" s="190">
        <f>A68+1</f>
        <v>26</v>
      </c>
      <c r="B69" s="96" t="s">
        <v>66</v>
      </c>
      <c r="C69" s="113">
        <v>3.1</v>
      </c>
      <c r="D69" s="113">
        <v>2</v>
      </c>
      <c r="E69" s="113">
        <v>5</v>
      </c>
      <c r="F69" s="311">
        <v>141970</v>
      </c>
      <c r="G69" s="311">
        <f t="shared" si="0"/>
        <v>149068.5</v>
      </c>
      <c r="H69" s="312">
        <f t="shared" si="0"/>
        <v>156521.92499999999</v>
      </c>
      <c r="I69" s="311">
        <f t="shared" si="0"/>
        <v>164348.02124999999</v>
      </c>
      <c r="J69" s="306" t="s">
        <v>37</v>
      </c>
    </row>
    <row r="70" spans="1:10" s="114" customFormat="1" ht="61.5" customHeight="1" x14ac:dyDescent="0.2">
      <c r="A70" s="190">
        <f t="shared" si="2"/>
        <v>27</v>
      </c>
      <c r="B70" s="96" t="s">
        <v>67</v>
      </c>
      <c r="C70" s="113">
        <v>3.2</v>
      </c>
      <c r="D70" s="313">
        <v>2</v>
      </c>
      <c r="E70" s="113">
        <v>1</v>
      </c>
      <c r="F70" s="314">
        <v>13860000</v>
      </c>
      <c r="G70" s="314">
        <v>19760000</v>
      </c>
      <c r="H70" s="251">
        <v>24560000</v>
      </c>
      <c r="I70" s="314">
        <v>26800000</v>
      </c>
      <c r="J70" s="306" t="s">
        <v>39</v>
      </c>
    </row>
    <row r="71" spans="1:10" s="114" customFormat="1" ht="69.75" x14ac:dyDescent="0.2">
      <c r="A71" s="190">
        <f>A70+1</f>
        <v>28</v>
      </c>
      <c r="B71" s="315" t="s">
        <v>334</v>
      </c>
      <c r="C71" s="113">
        <v>3.2</v>
      </c>
      <c r="D71" s="313">
        <v>2</v>
      </c>
      <c r="E71" s="113">
        <v>1</v>
      </c>
      <c r="F71" s="316">
        <v>50000000</v>
      </c>
      <c r="G71" s="316">
        <v>50000000</v>
      </c>
      <c r="H71" s="317">
        <v>50000000</v>
      </c>
      <c r="I71" s="316">
        <v>60000000</v>
      </c>
      <c r="J71" s="306" t="s">
        <v>39</v>
      </c>
    </row>
    <row r="72" spans="1:10" s="114" customFormat="1" ht="69.75" x14ac:dyDescent="0.2">
      <c r="A72" s="190">
        <f t="shared" ref="A72:A165" si="3">A71+1</f>
        <v>29</v>
      </c>
      <c r="B72" s="315" t="s">
        <v>332</v>
      </c>
      <c r="C72" s="113">
        <v>3.2</v>
      </c>
      <c r="D72" s="313">
        <v>2</v>
      </c>
      <c r="E72" s="113">
        <v>1</v>
      </c>
      <c r="F72" s="316">
        <v>28000000</v>
      </c>
      <c r="G72" s="316">
        <v>28000000</v>
      </c>
      <c r="H72" s="317">
        <v>28000000</v>
      </c>
      <c r="I72" s="316">
        <v>28000000</v>
      </c>
      <c r="J72" s="306" t="s">
        <v>39</v>
      </c>
    </row>
    <row r="73" spans="1:10" s="114" customFormat="1" ht="73.5" customHeight="1" x14ac:dyDescent="0.2">
      <c r="A73" s="190">
        <f t="shared" si="3"/>
        <v>30</v>
      </c>
      <c r="B73" s="315" t="s">
        <v>333</v>
      </c>
      <c r="C73" s="113">
        <v>3.2</v>
      </c>
      <c r="D73" s="313">
        <v>2</v>
      </c>
      <c r="E73" s="113">
        <v>1</v>
      </c>
      <c r="F73" s="316">
        <v>15000000</v>
      </c>
      <c r="G73" s="316">
        <v>15000000</v>
      </c>
      <c r="H73" s="317">
        <v>15000000</v>
      </c>
      <c r="I73" s="316">
        <v>15000000</v>
      </c>
      <c r="J73" s="306" t="s">
        <v>39</v>
      </c>
    </row>
    <row r="74" spans="1:10" s="296" customFormat="1" x14ac:dyDescent="0.3">
      <c r="A74" s="295"/>
      <c r="B74" s="895" t="s">
        <v>3</v>
      </c>
      <c r="C74" s="895"/>
      <c r="D74" s="895"/>
      <c r="E74" s="895"/>
      <c r="F74" s="895" t="s">
        <v>4</v>
      </c>
      <c r="G74" s="895"/>
      <c r="H74" s="895"/>
      <c r="I74" s="895"/>
      <c r="J74" s="895"/>
    </row>
    <row r="75" spans="1:10" s="296" customFormat="1" x14ac:dyDescent="0.3">
      <c r="A75" s="297"/>
      <c r="B75" s="896"/>
      <c r="C75" s="896"/>
      <c r="D75" s="896"/>
      <c r="E75" s="896"/>
      <c r="F75" s="896"/>
      <c r="G75" s="896"/>
      <c r="H75" s="896"/>
      <c r="I75" s="896"/>
      <c r="J75" s="897"/>
    </row>
    <row r="76" spans="1:10" s="302" customFormat="1" ht="39" x14ac:dyDescent="0.3">
      <c r="A76" s="298"/>
      <c r="B76" s="299" t="s">
        <v>9</v>
      </c>
      <c r="C76" s="300" t="s">
        <v>2</v>
      </c>
      <c r="D76" s="299" t="s">
        <v>10</v>
      </c>
      <c r="E76" s="299" t="s">
        <v>11</v>
      </c>
      <c r="F76" s="299" t="s">
        <v>13</v>
      </c>
      <c r="G76" s="299" t="s">
        <v>14</v>
      </c>
      <c r="H76" s="299" t="s">
        <v>15</v>
      </c>
      <c r="I76" s="299" t="s">
        <v>16</v>
      </c>
      <c r="J76" s="301" t="s">
        <v>12</v>
      </c>
    </row>
    <row r="77" spans="1:10" s="114" customFormat="1" ht="78" customHeight="1" x14ac:dyDescent="0.2">
      <c r="A77" s="190">
        <f>A73+1</f>
        <v>31</v>
      </c>
      <c r="B77" s="315" t="s">
        <v>327</v>
      </c>
      <c r="C77" s="113">
        <v>3.2</v>
      </c>
      <c r="D77" s="313">
        <v>2</v>
      </c>
      <c r="E77" s="113">
        <v>1</v>
      </c>
      <c r="F77" s="316">
        <v>38000000</v>
      </c>
      <c r="G77" s="316">
        <v>38000000</v>
      </c>
      <c r="H77" s="317">
        <v>38000000</v>
      </c>
      <c r="I77" s="316">
        <v>41000000</v>
      </c>
      <c r="J77" s="306" t="s">
        <v>39</v>
      </c>
    </row>
    <row r="78" spans="1:10" s="114" customFormat="1" ht="72" customHeight="1" x14ac:dyDescent="0.2">
      <c r="A78" s="190">
        <f t="shared" si="3"/>
        <v>32</v>
      </c>
      <c r="B78" s="318" t="s">
        <v>328</v>
      </c>
      <c r="C78" s="113">
        <v>3.2</v>
      </c>
      <c r="D78" s="313">
        <v>2</v>
      </c>
      <c r="E78" s="113">
        <v>1</v>
      </c>
      <c r="F78" s="319">
        <v>30000000</v>
      </c>
      <c r="G78" s="319">
        <v>30000000</v>
      </c>
      <c r="H78" s="320">
        <v>30000000</v>
      </c>
      <c r="I78" s="319">
        <v>30000000</v>
      </c>
      <c r="J78" s="306" t="s">
        <v>39</v>
      </c>
    </row>
    <row r="79" spans="1:10" s="114" customFormat="1" ht="76.5" customHeight="1" x14ac:dyDescent="0.2">
      <c r="A79" s="190">
        <f t="shared" si="3"/>
        <v>33</v>
      </c>
      <c r="B79" s="318" t="s">
        <v>329</v>
      </c>
      <c r="C79" s="113">
        <v>3.2</v>
      </c>
      <c r="D79" s="313">
        <v>2</v>
      </c>
      <c r="E79" s="113">
        <v>1</v>
      </c>
      <c r="F79" s="319">
        <v>15000000</v>
      </c>
      <c r="G79" s="319">
        <v>15000000</v>
      </c>
      <c r="H79" s="320">
        <v>15000000</v>
      </c>
      <c r="I79" s="319">
        <v>15000000</v>
      </c>
      <c r="J79" s="306" t="s">
        <v>39</v>
      </c>
    </row>
    <row r="80" spans="1:10" s="114" customFormat="1" ht="72.75" customHeight="1" x14ac:dyDescent="0.2">
      <c r="A80" s="190">
        <f>A79+1</f>
        <v>34</v>
      </c>
      <c r="B80" s="318" t="s">
        <v>330</v>
      </c>
      <c r="C80" s="113">
        <v>3.2</v>
      </c>
      <c r="D80" s="313">
        <v>2</v>
      </c>
      <c r="E80" s="113">
        <v>1</v>
      </c>
      <c r="F80" s="319">
        <v>15000000</v>
      </c>
      <c r="G80" s="319">
        <v>15000000</v>
      </c>
      <c r="H80" s="320">
        <v>15000000</v>
      </c>
      <c r="I80" s="319">
        <v>15000000</v>
      </c>
      <c r="J80" s="306" t="s">
        <v>39</v>
      </c>
    </row>
    <row r="81" spans="1:10" s="114" customFormat="1" ht="73.5" customHeight="1" x14ac:dyDescent="0.2">
      <c r="A81" s="190">
        <f t="shared" si="3"/>
        <v>35</v>
      </c>
      <c r="B81" s="318" t="s">
        <v>331</v>
      </c>
      <c r="C81" s="113">
        <v>3.2</v>
      </c>
      <c r="D81" s="313">
        <v>2</v>
      </c>
      <c r="E81" s="113">
        <v>1</v>
      </c>
      <c r="F81" s="319">
        <v>20000000</v>
      </c>
      <c r="G81" s="319">
        <v>20000000</v>
      </c>
      <c r="H81" s="320">
        <v>20000000</v>
      </c>
      <c r="I81" s="319">
        <v>20000000</v>
      </c>
      <c r="J81" s="306" t="s">
        <v>39</v>
      </c>
    </row>
    <row r="82" spans="1:10" s="296" customFormat="1" x14ac:dyDescent="0.3">
      <c r="A82" s="295"/>
      <c r="B82" s="895" t="s">
        <v>3</v>
      </c>
      <c r="C82" s="895"/>
      <c r="D82" s="895"/>
      <c r="E82" s="895"/>
      <c r="F82" s="895" t="s">
        <v>4</v>
      </c>
      <c r="G82" s="895"/>
      <c r="H82" s="895"/>
      <c r="I82" s="895"/>
      <c r="J82" s="895"/>
    </row>
    <row r="83" spans="1:10" s="296" customFormat="1" x14ac:dyDescent="0.3">
      <c r="A83" s="297"/>
      <c r="B83" s="896"/>
      <c r="C83" s="896"/>
      <c r="D83" s="896"/>
      <c r="E83" s="896"/>
      <c r="F83" s="896"/>
      <c r="G83" s="896"/>
      <c r="H83" s="896"/>
      <c r="I83" s="896"/>
      <c r="J83" s="897"/>
    </row>
    <row r="84" spans="1:10" s="302" customFormat="1" ht="39" x14ac:dyDescent="0.3">
      <c r="A84" s="298"/>
      <c r="B84" s="299" t="s">
        <v>9</v>
      </c>
      <c r="C84" s="300" t="s">
        <v>2</v>
      </c>
      <c r="D84" s="299" t="s">
        <v>10</v>
      </c>
      <c r="E84" s="299" t="s">
        <v>11</v>
      </c>
      <c r="F84" s="299" t="s">
        <v>13</v>
      </c>
      <c r="G84" s="299" t="s">
        <v>14</v>
      </c>
      <c r="H84" s="299" t="s">
        <v>15</v>
      </c>
      <c r="I84" s="299" t="s">
        <v>16</v>
      </c>
      <c r="J84" s="301" t="s">
        <v>12</v>
      </c>
    </row>
    <row r="85" spans="1:10" s="114" customFormat="1" ht="66.75" customHeight="1" x14ac:dyDescent="0.2">
      <c r="A85" s="190">
        <f>A81+1</f>
        <v>36</v>
      </c>
      <c r="B85" s="96" t="s">
        <v>68</v>
      </c>
      <c r="C85" s="113">
        <v>3.2</v>
      </c>
      <c r="D85" s="313">
        <v>2</v>
      </c>
      <c r="E85" s="113">
        <v>2</v>
      </c>
      <c r="F85" s="314">
        <v>6300000</v>
      </c>
      <c r="G85" s="314">
        <v>6300000</v>
      </c>
      <c r="H85" s="251">
        <v>6930000</v>
      </c>
      <c r="I85" s="314">
        <v>7560000</v>
      </c>
      <c r="J85" s="306" t="s">
        <v>39</v>
      </c>
    </row>
    <row r="86" spans="1:10" s="114" customFormat="1" ht="61.5" customHeight="1" x14ac:dyDescent="0.2">
      <c r="A86" s="190">
        <f t="shared" si="3"/>
        <v>37</v>
      </c>
      <c r="B86" s="306" t="s">
        <v>69</v>
      </c>
      <c r="C86" s="113">
        <v>3.2</v>
      </c>
      <c r="D86" s="313">
        <v>2</v>
      </c>
      <c r="E86" s="113">
        <v>2</v>
      </c>
      <c r="F86" s="321">
        <v>8400000</v>
      </c>
      <c r="G86" s="321">
        <v>8400000</v>
      </c>
      <c r="H86" s="322">
        <v>8400000</v>
      </c>
      <c r="I86" s="321">
        <v>9240000</v>
      </c>
      <c r="J86" s="306" t="s">
        <v>39</v>
      </c>
    </row>
    <row r="87" spans="1:10" s="326" customFormat="1" ht="63" customHeight="1" x14ac:dyDescent="0.2">
      <c r="A87" s="190">
        <f t="shared" si="3"/>
        <v>38</v>
      </c>
      <c r="B87" s="323" t="s">
        <v>70</v>
      </c>
      <c r="C87" s="113">
        <v>3.2</v>
      </c>
      <c r="D87" s="324">
        <v>2</v>
      </c>
      <c r="E87" s="239">
        <v>2</v>
      </c>
      <c r="F87" s="325">
        <v>7200000</v>
      </c>
      <c r="G87" s="325">
        <v>8200000</v>
      </c>
      <c r="H87" s="322">
        <v>8600000</v>
      </c>
      <c r="I87" s="325">
        <v>9800000</v>
      </c>
      <c r="J87" s="201" t="s">
        <v>39</v>
      </c>
    </row>
    <row r="88" spans="1:10" s="326" customFormat="1" ht="66" customHeight="1" x14ac:dyDescent="0.2">
      <c r="A88" s="190">
        <f t="shared" si="3"/>
        <v>39</v>
      </c>
      <c r="B88" s="323" t="s">
        <v>71</v>
      </c>
      <c r="C88" s="113">
        <v>3.2</v>
      </c>
      <c r="D88" s="324">
        <v>2</v>
      </c>
      <c r="E88" s="239">
        <v>2</v>
      </c>
      <c r="F88" s="325">
        <v>8500000</v>
      </c>
      <c r="G88" s="325">
        <v>8500000</v>
      </c>
      <c r="H88" s="322">
        <v>8500000</v>
      </c>
      <c r="I88" s="325">
        <v>8500000</v>
      </c>
      <c r="J88" s="201" t="s">
        <v>39</v>
      </c>
    </row>
    <row r="89" spans="1:10" s="326" customFormat="1" ht="68.25" customHeight="1" x14ac:dyDescent="0.2">
      <c r="A89" s="190">
        <f t="shared" si="3"/>
        <v>40</v>
      </c>
      <c r="B89" s="323" t="s">
        <v>72</v>
      </c>
      <c r="C89" s="113">
        <v>3.2</v>
      </c>
      <c r="D89" s="324">
        <v>2</v>
      </c>
      <c r="E89" s="239">
        <v>2</v>
      </c>
      <c r="F89" s="325">
        <v>4990000</v>
      </c>
      <c r="G89" s="325">
        <v>9800000</v>
      </c>
      <c r="H89" s="322">
        <v>9800000</v>
      </c>
      <c r="I89" s="327" t="s">
        <v>40</v>
      </c>
      <c r="J89" s="201" t="s">
        <v>39</v>
      </c>
    </row>
    <row r="90" spans="1:10" s="296" customFormat="1" x14ac:dyDescent="0.3">
      <c r="A90" s="295"/>
      <c r="B90" s="895" t="s">
        <v>3</v>
      </c>
      <c r="C90" s="895"/>
      <c r="D90" s="895"/>
      <c r="E90" s="895"/>
      <c r="F90" s="895" t="s">
        <v>4</v>
      </c>
      <c r="G90" s="895"/>
      <c r="H90" s="895"/>
      <c r="I90" s="895"/>
      <c r="J90" s="895"/>
    </row>
    <row r="91" spans="1:10" s="296" customFormat="1" x14ac:dyDescent="0.3">
      <c r="A91" s="297"/>
      <c r="B91" s="896"/>
      <c r="C91" s="896"/>
      <c r="D91" s="896"/>
      <c r="E91" s="896"/>
      <c r="F91" s="896"/>
      <c r="G91" s="896"/>
      <c r="H91" s="896"/>
      <c r="I91" s="896"/>
      <c r="J91" s="897"/>
    </row>
    <row r="92" spans="1:10" s="302" customFormat="1" ht="39" x14ac:dyDescent="0.3">
      <c r="A92" s="298"/>
      <c r="B92" s="299" t="s">
        <v>9</v>
      </c>
      <c r="C92" s="300" t="s">
        <v>2</v>
      </c>
      <c r="D92" s="299" t="s">
        <v>10</v>
      </c>
      <c r="E92" s="299" t="s">
        <v>11</v>
      </c>
      <c r="F92" s="299" t="s">
        <v>13</v>
      </c>
      <c r="G92" s="299" t="s">
        <v>14</v>
      </c>
      <c r="H92" s="299" t="s">
        <v>15</v>
      </c>
      <c r="I92" s="299" t="s">
        <v>16</v>
      </c>
      <c r="J92" s="301" t="s">
        <v>12</v>
      </c>
    </row>
    <row r="93" spans="1:10" s="326" customFormat="1" ht="58.5" x14ac:dyDescent="0.2">
      <c r="A93" s="190">
        <f>A89+1</f>
        <v>41</v>
      </c>
      <c r="B93" s="323" t="s">
        <v>73</v>
      </c>
      <c r="C93" s="113">
        <v>3.2</v>
      </c>
      <c r="D93" s="324">
        <v>2</v>
      </c>
      <c r="E93" s="239">
        <v>2</v>
      </c>
      <c r="F93" s="325">
        <v>9800000</v>
      </c>
      <c r="G93" s="325">
        <v>9800000</v>
      </c>
      <c r="H93" s="322">
        <v>10080000</v>
      </c>
      <c r="I93" s="325">
        <v>10080000</v>
      </c>
      <c r="J93" s="201" t="s">
        <v>39</v>
      </c>
    </row>
    <row r="94" spans="1:10" s="326" customFormat="1" ht="58.5" x14ac:dyDescent="0.2">
      <c r="A94" s="190">
        <f t="shared" si="3"/>
        <v>42</v>
      </c>
      <c r="B94" s="323" t="s">
        <v>74</v>
      </c>
      <c r="C94" s="113">
        <v>3.2</v>
      </c>
      <c r="D94" s="324">
        <v>2</v>
      </c>
      <c r="E94" s="239">
        <v>2</v>
      </c>
      <c r="F94" s="325">
        <v>5000000</v>
      </c>
      <c r="G94" s="325">
        <v>9800000</v>
      </c>
      <c r="H94" s="322">
        <v>9800000</v>
      </c>
      <c r="I94" s="325">
        <v>9800000</v>
      </c>
      <c r="J94" s="201" t="s">
        <v>39</v>
      </c>
    </row>
    <row r="95" spans="1:10" s="326" customFormat="1" ht="66" customHeight="1" x14ac:dyDescent="0.2">
      <c r="A95" s="190">
        <f t="shared" si="3"/>
        <v>43</v>
      </c>
      <c r="B95" s="323" t="s">
        <v>75</v>
      </c>
      <c r="C95" s="113">
        <v>3.2</v>
      </c>
      <c r="D95" s="324">
        <v>2</v>
      </c>
      <c r="E95" s="239">
        <v>2</v>
      </c>
      <c r="F95" s="325">
        <v>9800000</v>
      </c>
      <c r="G95" s="325">
        <v>9800000</v>
      </c>
      <c r="H95" s="322">
        <v>9800000</v>
      </c>
      <c r="I95" s="325">
        <v>9800000</v>
      </c>
      <c r="J95" s="201" t="s">
        <v>39</v>
      </c>
    </row>
    <row r="96" spans="1:10" s="326" customFormat="1" ht="69.75" customHeight="1" x14ac:dyDescent="0.2">
      <c r="A96" s="190">
        <f t="shared" si="3"/>
        <v>44</v>
      </c>
      <c r="B96" s="323" t="s">
        <v>76</v>
      </c>
      <c r="C96" s="113">
        <v>3.2</v>
      </c>
      <c r="D96" s="324">
        <v>2</v>
      </c>
      <c r="E96" s="239">
        <v>2</v>
      </c>
      <c r="F96" s="325">
        <v>14000000</v>
      </c>
      <c r="G96" s="325">
        <v>14560000</v>
      </c>
      <c r="H96" s="322">
        <v>14560000</v>
      </c>
      <c r="I96" s="325">
        <v>14560000</v>
      </c>
      <c r="J96" s="201" t="s">
        <v>39</v>
      </c>
    </row>
    <row r="97" spans="1:10" s="326" customFormat="1" ht="66" customHeight="1" x14ac:dyDescent="0.2">
      <c r="A97" s="190">
        <f t="shared" si="3"/>
        <v>45</v>
      </c>
      <c r="B97" s="323" t="s">
        <v>77</v>
      </c>
      <c r="C97" s="113">
        <v>3.2</v>
      </c>
      <c r="D97" s="324">
        <v>2</v>
      </c>
      <c r="E97" s="239">
        <v>2</v>
      </c>
      <c r="F97" s="325">
        <v>4620000</v>
      </c>
      <c r="G97" s="325">
        <v>5460000</v>
      </c>
      <c r="H97" s="328" t="s">
        <v>40</v>
      </c>
      <c r="I97" s="327" t="s">
        <v>40</v>
      </c>
      <c r="J97" s="201" t="s">
        <v>39</v>
      </c>
    </row>
    <row r="98" spans="1:10" s="326" customFormat="1" ht="66" customHeight="1" x14ac:dyDescent="0.2">
      <c r="A98" s="190">
        <f t="shared" si="3"/>
        <v>46</v>
      </c>
      <c r="B98" s="323" t="s">
        <v>78</v>
      </c>
      <c r="C98" s="113">
        <v>3.2</v>
      </c>
      <c r="D98" s="324">
        <v>2</v>
      </c>
      <c r="E98" s="239">
        <v>2</v>
      </c>
      <c r="F98" s="325">
        <v>11592000</v>
      </c>
      <c r="G98" s="325">
        <v>11592000</v>
      </c>
      <c r="H98" s="322">
        <v>11592000</v>
      </c>
      <c r="I98" s="325">
        <v>11592000</v>
      </c>
      <c r="J98" s="201" t="s">
        <v>39</v>
      </c>
    </row>
    <row r="99" spans="1:10" s="296" customFormat="1" x14ac:dyDescent="0.3">
      <c r="A99" s="295"/>
      <c r="B99" s="895" t="s">
        <v>3</v>
      </c>
      <c r="C99" s="895"/>
      <c r="D99" s="895"/>
      <c r="E99" s="895"/>
      <c r="F99" s="895" t="s">
        <v>4</v>
      </c>
      <c r="G99" s="895"/>
      <c r="H99" s="895"/>
      <c r="I99" s="895"/>
      <c r="J99" s="895"/>
    </row>
    <row r="100" spans="1:10" s="296" customFormat="1" x14ac:dyDescent="0.3">
      <c r="A100" s="297"/>
      <c r="B100" s="896"/>
      <c r="C100" s="896"/>
      <c r="D100" s="896"/>
      <c r="E100" s="896"/>
      <c r="F100" s="896"/>
      <c r="G100" s="896"/>
      <c r="H100" s="896"/>
      <c r="I100" s="896"/>
      <c r="J100" s="897"/>
    </row>
    <row r="101" spans="1:10" s="302" customFormat="1" ht="39" x14ac:dyDescent="0.3">
      <c r="A101" s="298"/>
      <c r="B101" s="299" t="s">
        <v>9</v>
      </c>
      <c r="C101" s="300" t="s">
        <v>2</v>
      </c>
      <c r="D101" s="299" t="s">
        <v>10</v>
      </c>
      <c r="E101" s="299" t="s">
        <v>11</v>
      </c>
      <c r="F101" s="299" t="s">
        <v>13</v>
      </c>
      <c r="G101" s="299" t="s">
        <v>14</v>
      </c>
      <c r="H101" s="299" t="s">
        <v>15</v>
      </c>
      <c r="I101" s="299" t="s">
        <v>16</v>
      </c>
      <c r="J101" s="301" t="s">
        <v>12</v>
      </c>
    </row>
    <row r="102" spans="1:10" s="326" customFormat="1" ht="66.75" customHeight="1" x14ac:dyDescent="0.2">
      <c r="A102" s="190">
        <f>A98+1</f>
        <v>47</v>
      </c>
      <c r="B102" s="323" t="s">
        <v>79</v>
      </c>
      <c r="C102" s="113">
        <v>3.2</v>
      </c>
      <c r="D102" s="324">
        <v>2</v>
      </c>
      <c r="E102" s="239">
        <v>2</v>
      </c>
      <c r="F102" s="325">
        <v>7200000</v>
      </c>
      <c r="G102" s="325">
        <v>9800000</v>
      </c>
      <c r="H102" s="328" t="s">
        <v>40</v>
      </c>
      <c r="I102" s="327" t="s">
        <v>40</v>
      </c>
      <c r="J102" s="201" t="s">
        <v>39</v>
      </c>
    </row>
    <row r="103" spans="1:10" s="326" customFormat="1" ht="63.75" customHeight="1" x14ac:dyDescent="0.2">
      <c r="A103" s="190">
        <f t="shared" si="3"/>
        <v>48</v>
      </c>
      <c r="B103" s="323" t="s">
        <v>80</v>
      </c>
      <c r="C103" s="113">
        <v>3.2</v>
      </c>
      <c r="D103" s="324">
        <v>2</v>
      </c>
      <c r="E103" s="239">
        <v>2</v>
      </c>
      <c r="F103" s="325">
        <v>6720000</v>
      </c>
      <c r="G103" s="325">
        <v>6720000</v>
      </c>
      <c r="H103" s="322">
        <v>6720000</v>
      </c>
      <c r="I103" s="325">
        <v>7280000</v>
      </c>
      <c r="J103" s="201" t="s">
        <v>39</v>
      </c>
    </row>
    <row r="104" spans="1:10" s="114" customFormat="1" ht="63" customHeight="1" x14ac:dyDescent="0.2">
      <c r="A104" s="190">
        <f t="shared" si="3"/>
        <v>49</v>
      </c>
      <c r="B104" s="329" t="s">
        <v>81</v>
      </c>
      <c r="C104" s="113">
        <v>3.2</v>
      </c>
      <c r="D104" s="313">
        <v>2</v>
      </c>
      <c r="E104" s="113">
        <v>2</v>
      </c>
      <c r="F104" s="321">
        <v>5000000</v>
      </c>
      <c r="G104" s="321">
        <v>7500000</v>
      </c>
      <c r="H104" s="322">
        <v>8500000</v>
      </c>
      <c r="I104" s="321">
        <v>9800000</v>
      </c>
      <c r="J104" s="306" t="s">
        <v>39</v>
      </c>
    </row>
    <row r="105" spans="1:10" s="114" customFormat="1" ht="63.75" customHeight="1" x14ac:dyDescent="0.2">
      <c r="A105" s="190">
        <f t="shared" si="3"/>
        <v>50</v>
      </c>
      <c r="B105" s="329" t="s">
        <v>82</v>
      </c>
      <c r="C105" s="113">
        <v>3.2</v>
      </c>
      <c r="D105" s="313">
        <v>2</v>
      </c>
      <c r="E105" s="113">
        <v>2</v>
      </c>
      <c r="F105" s="321">
        <v>7400000</v>
      </c>
      <c r="G105" s="321">
        <v>8500000</v>
      </c>
      <c r="H105" s="322">
        <v>8900000</v>
      </c>
      <c r="I105" s="321">
        <v>9300000</v>
      </c>
      <c r="J105" s="306" t="s">
        <v>39</v>
      </c>
    </row>
    <row r="106" spans="1:10" s="114" customFormat="1" ht="66" customHeight="1" x14ac:dyDescent="0.2">
      <c r="A106" s="190">
        <f t="shared" si="3"/>
        <v>51</v>
      </c>
      <c r="B106" s="329" t="s">
        <v>84</v>
      </c>
      <c r="C106" s="113">
        <v>3.2</v>
      </c>
      <c r="D106" s="313">
        <v>2</v>
      </c>
      <c r="E106" s="113">
        <v>2</v>
      </c>
      <c r="F106" s="321">
        <v>4500000</v>
      </c>
      <c r="G106" s="321">
        <v>5400000</v>
      </c>
      <c r="H106" s="322">
        <v>6500000</v>
      </c>
      <c r="I106" s="321">
        <v>7500000</v>
      </c>
      <c r="J106" s="306" t="s">
        <v>39</v>
      </c>
    </row>
    <row r="107" spans="1:10" s="114" customFormat="1" ht="69.75" customHeight="1" x14ac:dyDescent="0.2">
      <c r="A107" s="190">
        <f t="shared" si="3"/>
        <v>52</v>
      </c>
      <c r="B107" s="329" t="s">
        <v>83</v>
      </c>
      <c r="C107" s="113">
        <v>3.2</v>
      </c>
      <c r="D107" s="313">
        <v>2</v>
      </c>
      <c r="E107" s="113">
        <v>2</v>
      </c>
      <c r="F107" s="321">
        <v>6300000</v>
      </c>
      <c r="G107" s="321">
        <v>6930000</v>
      </c>
      <c r="H107" s="322">
        <v>7500000</v>
      </c>
      <c r="I107" s="321">
        <v>9800000</v>
      </c>
      <c r="J107" s="306" t="s">
        <v>39</v>
      </c>
    </row>
    <row r="108" spans="1:10" s="296" customFormat="1" x14ac:dyDescent="0.3">
      <c r="A108" s="295"/>
      <c r="B108" s="895" t="s">
        <v>3</v>
      </c>
      <c r="C108" s="895"/>
      <c r="D108" s="895"/>
      <c r="E108" s="895"/>
      <c r="F108" s="895" t="s">
        <v>4</v>
      </c>
      <c r="G108" s="895"/>
      <c r="H108" s="895"/>
      <c r="I108" s="895"/>
      <c r="J108" s="895"/>
    </row>
    <row r="109" spans="1:10" s="296" customFormat="1" x14ac:dyDescent="0.3">
      <c r="A109" s="297"/>
      <c r="B109" s="896"/>
      <c r="C109" s="896"/>
      <c r="D109" s="896"/>
      <c r="E109" s="896"/>
      <c r="F109" s="896"/>
      <c r="G109" s="896"/>
      <c r="H109" s="896"/>
      <c r="I109" s="896"/>
      <c r="J109" s="897"/>
    </row>
    <row r="110" spans="1:10" s="302" customFormat="1" ht="39" x14ac:dyDescent="0.3">
      <c r="A110" s="298"/>
      <c r="B110" s="299" t="s">
        <v>9</v>
      </c>
      <c r="C110" s="300" t="s">
        <v>2</v>
      </c>
      <c r="D110" s="299" t="s">
        <v>10</v>
      </c>
      <c r="E110" s="299" t="s">
        <v>11</v>
      </c>
      <c r="F110" s="299" t="s">
        <v>13</v>
      </c>
      <c r="G110" s="299" t="s">
        <v>14</v>
      </c>
      <c r="H110" s="299" t="s">
        <v>15</v>
      </c>
      <c r="I110" s="299" t="s">
        <v>16</v>
      </c>
      <c r="J110" s="301" t="s">
        <v>12</v>
      </c>
    </row>
    <row r="111" spans="1:10" s="114" customFormat="1" ht="66.75" customHeight="1" x14ac:dyDescent="0.2">
      <c r="A111" s="190">
        <f>A107+1</f>
        <v>53</v>
      </c>
      <c r="B111" s="96" t="s">
        <v>463</v>
      </c>
      <c r="C111" s="113">
        <v>3.2</v>
      </c>
      <c r="D111" s="313">
        <v>2</v>
      </c>
      <c r="E111" s="113">
        <v>2</v>
      </c>
      <c r="F111" s="321">
        <v>6300000</v>
      </c>
      <c r="G111" s="321">
        <v>6930000</v>
      </c>
      <c r="H111" s="322">
        <v>7500000</v>
      </c>
      <c r="I111" s="321">
        <v>9800000</v>
      </c>
      <c r="J111" s="306" t="s">
        <v>39</v>
      </c>
    </row>
    <row r="112" spans="1:10" s="114" customFormat="1" ht="66" customHeight="1" x14ac:dyDescent="0.2">
      <c r="A112" s="190">
        <f t="shared" si="3"/>
        <v>54</v>
      </c>
      <c r="B112" s="96" t="s">
        <v>85</v>
      </c>
      <c r="C112" s="113">
        <v>3.2</v>
      </c>
      <c r="D112" s="313">
        <v>2</v>
      </c>
      <c r="E112" s="113">
        <v>2</v>
      </c>
      <c r="F112" s="321">
        <v>6500000</v>
      </c>
      <c r="G112" s="321">
        <v>7150000</v>
      </c>
      <c r="H112" s="322">
        <v>8500000</v>
      </c>
      <c r="I112" s="321">
        <v>9800000</v>
      </c>
      <c r="J112" s="306" t="s">
        <v>39</v>
      </c>
    </row>
    <row r="113" spans="1:10" s="114" customFormat="1" ht="61.5" customHeight="1" x14ac:dyDescent="0.2">
      <c r="A113" s="190">
        <f t="shared" si="3"/>
        <v>55</v>
      </c>
      <c r="B113" s="96" t="s">
        <v>104</v>
      </c>
      <c r="C113" s="113">
        <v>3.2</v>
      </c>
      <c r="D113" s="313">
        <v>2</v>
      </c>
      <c r="E113" s="113">
        <v>2</v>
      </c>
      <c r="F113" s="321">
        <v>7200000</v>
      </c>
      <c r="G113" s="321">
        <v>8200000</v>
      </c>
      <c r="H113" s="322">
        <v>8600000</v>
      </c>
      <c r="I113" s="321">
        <v>9800000</v>
      </c>
      <c r="J113" s="306" t="s">
        <v>39</v>
      </c>
    </row>
    <row r="114" spans="1:10" s="114" customFormat="1" ht="62.25" customHeight="1" x14ac:dyDescent="0.2">
      <c r="A114" s="190">
        <f t="shared" si="3"/>
        <v>56</v>
      </c>
      <c r="B114" s="96" t="s">
        <v>86</v>
      </c>
      <c r="C114" s="113">
        <v>3.2</v>
      </c>
      <c r="D114" s="313">
        <v>2</v>
      </c>
      <c r="E114" s="113">
        <v>2</v>
      </c>
      <c r="F114" s="321">
        <v>8200000</v>
      </c>
      <c r="G114" s="321">
        <v>8600000</v>
      </c>
      <c r="H114" s="322">
        <v>9800000</v>
      </c>
      <c r="I114" s="321">
        <v>9800000</v>
      </c>
      <c r="J114" s="306" t="s">
        <v>39</v>
      </c>
    </row>
    <row r="115" spans="1:10" s="114" customFormat="1" ht="58.5" x14ac:dyDescent="0.2">
      <c r="A115" s="190">
        <f t="shared" si="3"/>
        <v>57</v>
      </c>
      <c r="B115" s="96" t="s">
        <v>105</v>
      </c>
      <c r="C115" s="113">
        <v>3.2</v>
      </c>
      <c r="D115" s="313">
        <v>2</v>
      </c>
      <c r="E115" s="113">
        <v>2</v>
      </c>
      <c r="F115" s="321">
        <v>7200000</v>
      </c>
      <c r="G115" s="321">
        <v>8200000</v>
      </c>
      <c r="H115" s="322">
        <v>8600000</v>
      </c>
      <c r="I115" s="321">
        <v>9800000</v>
      </c>
      <c r="J115" s="306" t="s">
        <v>39</v>
      </c>
    </row>
    <row r="116" spans="1:10" s="114" customFormat="1" ht="58.5" x14ac:dyDescent="0.2">
      <c r="A116" s="190">
        <f t="shared" si="3"/>
        <v>58</v>
      </c>
      <c r="B116" s="96" t="s">
        <v>106</v>
      </c>
      <c r="C116" s="113">
        <v>3.2</v>
      </c>
      <c r="D116" s="313">
        <v>2</v>
      </c>
      <c r="E116" s="113">
        <v>2</v>
      </c>
      <c r="F116" s="321">
        <v>9800000</v>
      </c>
      <c r="G116" s="321">
        <v>9800000</v>
      </c>
      <c r="H116" s="322">
        <v>9800000</v>
      </c>
      <c r="I116" s="321">
        <v>9800000</v>
      </c>
      <c r="J116" s="306" t="s">
        <v>39</v>
      </c>
    </row>
    <row r="117" spans="1:10" s="421" customFormat="1" x14ac:dyDescent="0.3">
      <c r="A117" s="295"/>
      <c r="B117" s="895" t="s">
        <v>3</v>
      </c>
      <c r="C117" s="895"/>
      <c r="D117" s="895"/>
      <c r="E117" s="895"/>
      <c r="F117" s="895" t="s">
        <v>4</v>
      </c>
      <c r="G117" s="895"/>
      <c r="H117" s="895"/>
      <c r="I117" s="895"/>
      <c r="J117" s="895"/>
    </row>
    <row r="118" spans="1:10" s="421" customFormat="1" x14ac:dyDescent="0.3">
      <c r="A118" s="297"/>
      <c r="B118" s="896"/>
      <c r="C118" s="896"/>
      <c r="D118" s="896"/>
      <c r="E118" s="896"/>
      <c r="F118" s="896"/>
      <c r="G118" s="896"/>
      <c r="H118" s="896"/>
      <c r="I118" s="896"/>
      <c r="J118" s="897"/>
    </row>
    <row r="119" spans="1:10" s="423" customFormat="1" ht="39" x14ac:dyDescent="0.3">
      <c r="A119" s="298"/>
      <c r="B119" s="299" t="s">
        <v>9</v>
      </c>
      <c r="C119" s="300" t="s">
        <v>2</v>
      </c>
      <c r="D119" s="299" t="s">
        <v>10</v>
      </c>
      <c r="E119" s="299" t="s">
        <v>11</v>
      </c>
      <c r="F119" s="299" t="s">
        <v>13</v>
      </c>
      <c r="G119" s="299" t="s">
        <v>14</v>
      </c>
      <c r="H119" s="299" t="s">
        <v>15</v>
      </c>
      <c r="I119" s="299" t="s">
        <v>16</v>
      </c>
      <c r="J119" s="301" t="s">
        <v>12</v>
      </c>
    </row>
    <row r="120" spans="1:10" s="114" customFormat="1" ht="63" customHeight="1" x14ac:dyDescent="0.2">
      <c r="A120" s="190">
        <f>A116+1</f>
        <v>59</v>
      </c>
      <c r="B120" s="96" t="s">
        <v>107</v>
      </c>
      <c r="C120" s="113">
        <v>3.2</v>
      </c>
      <c r="D120" s="313">
        <v>2</v>
      </c>
      <c r="E120" s="113">
        <v>2</v>
      </c>
      <c r="F120" s="321">
        <v>9800000</v>
      </c>
      <c r="G120" s="321">
        <v>9800000</v>
      </c>
      <c r="H120" s="322">
        <v>9800000</v>
      </c>
      <c r="I120" s="321">
        <v>9800000</v>
      </c>
      <c r="J120" s="306" t="s">
        <v>39</v>
      </c>
    </row>
    <row r="121" spans="1:10" s="114" customFormat="1" ht="66.75" customHeight="1" x14ac:dyDescent="0.2">
      <c r="A121" s="190">
        <f>A120+1</f>
        <v>60</v>
      </c>
      <c r="B121" s="96" t="s">
        <v>108</v>
      </c>
      <c r="C121" s="113">
        <v>3.2</v>
      </c>
      <c r="D121" s="313">
        <v>2</v>
      </c>
      <c r="E121" s="113">
        <v>2</v>
      </c>
      <c r="F121" s="321">
        <v>9800000</v>
      </c>
      <c r="G121" s="321">
        <v>9800000</v>
      </c>
      <c r="H121" s="322">
        <v>9800000</v>
      </c>
      <c r="I121" s="330" t="s">
        <v>40</v>
      </c>
      <c r="J121" s="306" t="s">
        <v>39</v>
      </c>
    </row>
    <row r="122" spans="1:10" s="114" customFormat="1" ht="66.75" customHeight="1" x14ac:dyDescent="0.2">
      <c r="A122" s="190">
        <f t="shared" si="3"/>
        <v>61</v>
      </c>
      <c r="B122" s="96" t="s">
        <v>109</v>
      </c>
      <c r="C122" s="113">
        <v>3.2</v>
      </c>
      <c r="D122" s="313">
        <v>2</v>
      </c>
      <c r="E122" s="113">
        <v>2</v>
      </c>
      <c r="F122" s="321">
        <v>9800000</v>
      </c>
      <c r="G122" s="321">
        <v>9800000</v>
      </c>
      <c r="H122" s="322">
        <v>9800000</v>
      </c>
      <c r="I122" s="321">
        <v>9800000</v>
      </c>
      <c r="J122" s="306" t="s">
        <v>39</v>
      </c>
    </row>
    <row r="123" spans="1:10" s="114" customFormat="1" ht="68.25" customHeight="1" x14ac:dyDescent="0.2">
      <c r="A123" s="190">
        <f t="shared" si="3"/>
        <v>62</v>
      </c>
      <c r="B123" s="96" t="s">
        <v>87</v>
      </c>
      <c r="C123" s="113">
        <v>3.2</v>
      </c>
      <c r="D123" s="313">
        <v>2</v>
      </c>
      <c r="E123" s="113">
        <v>2</v>
      </c>
      <c r="F123" s="321">
        <v>9800000</v>
      </c>
      <c r="G123" s="321">
        <v>9800000</v>
      </c>
      <c r="H123" s="322">
        <v>9800000</v>
      </c>
      <c r="I123" s="321">
        <v>9800000</v>
      </c>
      <c r="J123" s="306" t="s">
        <v>39</v>
      </c>
    </row>
    <row r="124" spans="1:10" s="114" customFormat="1" ht="58.5" x14ac:dyDescent="0.2">
      <c r="A124" s="190">
        <f t="shared" si="3"/>
        <v>63</v>
      </c>
      <c r="B124" s="96" t="s">
        <v>110</v>
      </c>
      <c r="C124" s="113">
        <v>3.2</v>
      </c>
      <c r="D124" s="313">
        <v>2</v>
      </c>
      <c r="E124" s="113">
        <v>2</v>
      </c>
      <c r="F124" s="321">
        <v>9800000</v>
      </c>
      <c r="G124" s="321">
        <v>9800000</v>
      </c>
      <c r="H124" s="328" t="s">
        <v>40</v>
      </c>
      <c r="I124" s="330" t="s">
        <v>40</v>
      </c>
      <c r="J124" s="306" t="s">
        <v>39</v>
      </c>
    </row>
    <row r="125" spans="1:10" s="114" customFormat="1" ht="66.75" customHeight="1" x14ac:dyDescent="0.2">
      <c r="A125" s="190">
        <f t="shared" si="3"/>
        <v>64</v>
      </c>
      <c r="B125" s="96" t="s">
        <v>88</v>
      </c>
      <c r="C125" s="113">
        <v>3.2</v>
      </c>
      <c r="D125" s="313">
        <v>2</v>
      </c>
      <c r="E125" s="113">
        <v>2</v>
      </c>
      <c r="F125" s="321">
        <v>9800000</v>
      </c>
      <c r="G125" s="321">
        <v>9800000</v>
      </c>
      <c r="H125" s="322">
        <v>9800000</v>
      </c>
      <c r="I125" s="321">
        <v>9800000</v>
      </c>
      <c r="J125" s="306" t="s">
        <v>39</v>
      </c>
    </row>
    <row r="126" spans="1:10" s="421" customFormat="1" x14ac:dyDescent="0.3">
      <c r="A126" s="413"/>
      <c r="B126" s="898" t="s">
        <v>3</v>
      </c>
      <c r="C126" s="898"/>
      <c r="D126" s="898"/>
      <c r="E126" s="898"/>
      <c r="F126" s="898" t="s">
        <v>4</v>
      </c>
      <c r="G126" s="898"/>
      <c r="H126" s="898"/>
      <c r="I126" s="898"/>
      <c r="J126" s="898"/>
    </row>
    <row r="127" spans="1:10" s="421" customFormat="1" x14ac:dyDescent="0.3">
      <c r="A127" s="414"/>
      <c r="B127" s="899"/>
      <c r="C127" s="899"/>
      <c r="D127" s="899"/>
      <c r="E127" s="899"/>
      <c r="F127" s="899"/>
      <c r="G127" s="899"/>
      <c r="H127" s="899"/>
      <c r="I127" s="899"/>
      <c r="J127" s="900"/>
    </row>
    <row r="128" spans="1:10" s="423" customFormat="1" ht="39" x14ac:dyDescent="0.3">
      <c r="A128" s="424"/>
      <c r="B128" s="425" t="s">
        <v>9</v>
      </c>
      <c r="C128" s="426" t="s">
        <v>2</v>
      </c>
      <c r="D128" s="425" t="s">
        <v>10</v>
      </c>
      <c r="E128" s="425" t="s">
        <v>11</v>
      </c>
      <c r="F128" s="425" t="s">
        <v>13</v>
      </c>
      <c r="G128" s="425" t="s">
        <v>14</v>
      </c>
      <c r="H128" s="425" t="s">
        <v>15</v>
      </c>
      <c r="I128" s="425" t="s">
        <v>16</v>
      </c>
      <c r="J128" s="427" t="s">
        <v>12</v>
      </c>
    </row>
    <row r="129" spans="1:10" s="114" customFormat="1" ht="62.25" customHeight="1" x14ac:dyDescent="0.2">
      <c r="A129" s="190">
        <f>A125+1</f>
        <v>65</v>
      </c>
      <c r="B129" s="96" t="s">
        <v>111</v>
      </c>
      <c r="C129" s="113">
        <v>3.2</v>
      </c>
      <c r="D129" s="313">
        <v>2</v>
      </c>
      <c r="E129" s="113">
        <v>2</v>
      </c>
      <c r="F129" s="321">
        <v>7200000</v>
      </c>
      <c r="G129" s="321">
        <v>9800000</v>
      </c>
      <c r="H129" s="322">
        <v>9800000</v>
      </c>
      <c r="I129" s="330" t="s">
        <v>40</v>
      </c>
      <c r="J129" s="306" t="s">
        <v>39</v>
      </c>
    </row>
    <row r="130" spans="1:10" s="114" customFormat="1" ht="39" x14ac:dyDescent="0.2">
      <c r="A130" s="190">
        <f>A129+1</f>
        <v>66</v>
      </c>
      <c r="B130" s="96" t="s">
        <v>89</v>
      </c>
      <c r="C130" s="113">
        <v>3.2</v>
      </c>
      <c r="D130" s="313">
        <v>2</v>
      </c>
      <c r="E130" s="113">
        <v>2</v>
      </c>
      <c r="F130" s="321">
        <v>7200000</v>
      </c>
      <c r="G130" s="321">
        <v>9800000</v>
      </c>
      <c r="H130" s="322">
        <v>9800000</v>
      </c>
      <c r="I130" s="321">
        <v>9800000</v>
      </c>
      <c r="J130" s="306" t="s">
        <v>39</v>
      </c>
    </row>
    <row r="131" spans="1:10" s="114" customFormat="1" ht="58.5" x14ac:dyDescent="0.2">
      <c r="A131" s="190">
        <f t="shared" si="3"/>
        <v>67</v>
      </c>
      <c r="B131" s="96" t="s">
        <v>112</v>
      </c>
      <c r="C131" s="113">
        <v>3.2</v>
      </c>
      <c r="D131" s="313">
        <v>2</v>
      </c>
      <c r="E131" s="113">
        <v>2</v>
      </c>
      <c r="F131" s="321">
        <v>7200000</v>
      </c>
      <c r="G131" s="321">
        <v>9800000</v>
      </c>
      <c r="H131" s="322">
        <v>9800000</v>
      </c>
      <c r="I131" s="321">
        <v>9800000</v>
      </c>
      <c r="J131" s="306" t="s">
        <v>39</v>
      </c>
    </row>
    <row r="132" spans="1:10" s="114" customFormat="1" ht="39" x14ac:dyDescent="0.2">
      <c r="A132" s="190">
        <f t="shared" si="3"/>
        <v>68</v>
      </c>
      <c r="B132" s="96" t="s">
        <v>90</v>
      </c>
      <c r="C132" s="113">
        <v>3.2</v>
      </c>
      <c r="D132" s="313">
        <v>2</v>
      </c>
      <c r="E132" s="113">
        <v>2</v>
      </c>
      <c r="F132" s="321">
        <v>7200000</v>
      </c>
      <c r="G132" s="321">
        <v>9800000</v>
      </c>
      <c r="H132" s="322">
        <v>9800000</v>
      </c>
      <c r="I132" s="330" t="s">
        <v>40</v>
      </c>
      <c r="J132" s="306" t="s">
        <v>39</v>
      </c>
    </row>
    <row r="133" spans="1:10" s="114" customFormat="1" ht="58.5" x14ac:dyDescent="0.2">
      <c r="A133" s="190">
        <f t="shared" si="3"/>
        <v>69</v>
      </c>
      <c r="B133" s="96" t="s">
        <v>91</v>
      </c>
      <c r="C133" s="113">
        <v>3.2</v>
      </c>
      <c r="D133" s="313">
        <v>2</v>
      </c>
      <c r="E133" s="113">
        <v>2</v>
      </c>
      <c r="F133" s="321">
        <v>9800000</v>
      </c>
      <c r="G133" s="321">
        <v>9800000</v>
      </c>
      <c r="H133" s="322">
        <v>9800000</v>
      </c>
      <c r="I133" s="330" t="s">
        <v>40</v>
      </c>
      <c r="J133" s="306" t="s">
        <v>39</v>
      </c>
    </row>
    <row r="134" spans="1:10" s="114" customFormat="1" ht="39" x14ac:dyDescent="0.2">
      <c r="A134" s="190">
        <f t="shared" si="3"/>
        <v>70</v>
      </c>
      <c r="B134" s="96" t="s">
        <v>113</v>
      </c>
      <c r="C134" s="113">
        <v>3.2</v>
      </c>
      <c r="D134" s="313">
        <v>2</v>
      </c>
      <c r="E134" s="113">
        <v>2</v>
      </c>
      <c r="F134" s="321">
        <v>9800000</v>
      </c>
      <c r="G134" s="321">
        <v>9800000</v>
      </c>
      <c r="H134" s="322">
        <v>9800000</v>
      </c>
      <c r="I134" s="330" t="s">
        <v>40</v>
      </c>
      <c r="J134" s="306" t="s">
        <v>39</v>
      </c>
    </row>
    <row r="135" spans="1:10" s="114" customFormat="1" ht="58.5" x14ac:dyDescent="0.2">
      <c r="A135" s="190">
        <f t="shared" si="3"/>
        <v>71</v>
      </c>
      <c r="B135" s="96" t="s">
        <v>114</v>
      </c>
      <c r="C135" s="113">
        <v>3.2</v>
      </c>
      <c r="D135" s="313">
        <v>2</v>
      </c>
      <c r="E135" s="113">
        <v>2</v>
      </c>
      <c r="F135" s="321">
        <v>8500000</v>
      </c>
      <c r="G135" s="321">
        <v>8500000</v>
      </c>
      <c r="H135" s="328" t="s">
        <v>40</v>
      </c>
      <c r="I135" s="330" t="s">
        <v>40</v>
      </c>
      <c r="J135" s="306" t="s">
        <v>39</v>
      </c>
    </row>
    <row r="136" spans="1:10" s="114" customFormat="1" ht="58.5" x14ac:dyDescent="0.2">
      <c r="A136" s="190">
        <f t="shared" si="3"/>
        <v>72</v>
      </c>
      <c r="B136" s="96" t="s">
        <v>92</v>
      </c>
      <c r="C136" s="113">
        <v>3.2</v>
      </c>
      <c r="D136" s="313">
        <v>2</v>
      </c>
      <c r="E136" s="113">
        <v>2</v>
      </c>
      <c r="F136" s="321">
        <v>9800000</v>
      </c>
      <c r="G136" s="321">
        <v>9800000</v>
      </c>
      <c r="H136" s="322">
        <v>9800000</v>
      </c>
      <c r="I136" s="330" t="s">
        <v>40</v>
      </c>
      <c r="J136" s="306" t="s">
        <v>39</v>
      </c>
    </row>
    <row r="137" spans="1:10" s="421" customFormat="1" x14ac:dyDescent="0.3">
      <c r="A137" s="413"/>
      <c r="B137" s="898" t="s">
        <v>3</v>
      </c>
      <c r="C137" s="898"/>
      <c r="D137" s="898"/>
      <c r="E137" s="898"/>
      <c r="F137" s="898" t="s">
        <v>4</v>
      </c>
      <c r="G137" s="898"/>
      <c r="H137" s="898"/>
      <c r="I137" s="898"/>
      <c r="J137" s="898"/>
    </row>
    <row r="138" spans="1:10" s="421" customFormat="1" x14ac:dyDescent="0.3">
      <c r="A138" s="414"/>
      <c r="B138" s="899"/>
      <c r="C138" s="899"/>
      <c r="D138" s="899"/>
      <c r="E138" s="899"/>
      <c r="F138" s="899"/>
      <c r="G138" s="899"/>
      <c r="H138" s="899"/>
      <c r="I138" s="899"/>
      <c r="J138" s="900"/>
    </row>
    <row r="139" spans="1:10" s="423" customFormat="1" ht="39" x14ac:dyDescent="0.3">
      <c r="A139" s="424"/>
      <c r="B139" s="425" t="s">
        <v>9</v>
      </c>
      <c r="C139" s="426" t="s">
        <v>2</v>
      </c>
      <c r="D139" s="425" t="s">
        <v>10</v>
      </c>
      <c r="E139" s="425" t="s">
        <v>11</v>
      </c>
      <c r="F139" s="425" t="s">
        <v>13</v>
      </c>
      <c r="G139" s="425" t="s">
        <v>14</v>
      </c>
      <c r="H139" s="425" t="s">
        <v>15</v>
      </c>
      <c r="I139" s="425" t="s">
        <v>16</v>
      </c>
      <c r="J139" s="427" t="s">
        <v>12</v>
      </c>
    </row>
    <row r="140" spans="1:10" s="114" customFormat="1" ht="58.5" x14ac:dyDescent="0.2">
      <c r="A140" s="190">
        <f>A136+1</f>
        <v>73</v>
      </c>
      <c r="B140" s="96" t="s">
        <v>115</v>
      </c>
      <c r="C140" s="113">
        <v>3.2</v>
      </c>
      <c r="D140" s="313">
        <v>2</v>
      </c>
      <c r="E140" s="113">
        <v>2</v>
      </c>
      <c r="F140" s="321">
        <v>9800000</v>
      </c>
      <c r="G140" s="321">
        <v>9800000</v>
      </c>
      <c r="H140" s="322">
        <v>9800000</v>
      </c>
      <c r="I140" s="321">
        <v>9800000</v>
      </c>
      <c r="J140" s="306" t="s">
        <v>39</v>
      </c>
    </row>
    <row r="141" spans="1:10" s="114" customFormat="1" ht="65.25" customHeight="1" x14ac:dyDescent="0.2">
      <c r="A141" s="190">
        <f>A140+1</f>
        <v>74</v>
      </c>
      <c r="B141" s="96" t="s">
        <v>116</v>
      </c>
      <c r="C141" s="113">
        <v>3.2</v>
      </c>
      <c r="D141" s="313">
        <v>2</v>
      </c>
      <c r="E141" s="113">
        <v>2</v>
      </c>
      <c r="F141" s="321">
        <v>9800000</v>
      </c>
      <c r="G141" s="321">
        <v>9800000</v>
      </c>
      <c r="H141" s="322">
        <v>9800000</v>
      </c>
      <c r="I141" s="330" t="s">
        <v>40</v>
      </c>
      <c r="J141" s="306" t="s">
        <v>39</v>
      </c>
    </row>
    <row r="142" spans="1:10" s="114" customFormat="1" ht="67.5" customHeight="1" x14ac:dyDescent="0.2">
      <c r="A142" s="190">
        <f t="shared" si="3"/>
        <v>75</v>
      </c>
      <c r="B142" s="96" t="s">
        <v>117</v>
      </c>
      <c r="C142" s="113">
        <v>3.2</v>
      </c>
      <c r="D142" s="313">
        <v>2</v>
      </c>
      <c r="E142" s="113">
        <v>2</v>
      </c>
      <c r="F142" s="321">
        <v>9800000</v>
      </c>
      <c r="G142" s="321">
        <v>9800000</v>
      </c>
      <c r="H142" s="322">
        <v>9800000</v>
      </c>
      <c r="I142" s="321">
        <v>9800000</v>
      </c>
      <c r="J142" s="306" t="s">
        <v>39</v>
      </c>
    </row>
    <row r="143" spans="1:10" s="114" customFormat="1" ht="57" customHeight="1" x14ac:dyDescent="0.2">
      <c r="A143" s="190">
        <f t="shared" si="3"/>
        <v>76</v>
      </c>
      <c r="B143" s="96" t="s">
        <v>118</v>
      </c>
      <c r="C143" s="113">
        <v>3.2</v>
      </c>
      <c r="D143" s="313">
        <v>2</v>
      </c>
      <c r="E143" s="113">
        <v>2</v>
      </c>
      <c r="F143" s="321">
        <v>9800000</v>
      </c>
      <c r="G143" s="321">
        <v>9800000</v>
      </c>
      <c r="H143" s="322">
        <v>9800000</v>
      </c>
      <c r="I143" s="321">
        <v>9800000</v>
      </c>
      <c r="J143" s="306" t="s">
        <v>39</v>
      </c>
    </row>
    <row r="144" spans="1:10" s="114" customFormat="1" ht="58.5" x14ac:dyDescent="0.2">
      <c r="A144" s="190">
        <f t="shared" si="3"/>
        <v>77</v>
      </c>
      <c r="B144" s="96" t="s">
        <v>93</v>
      </c>
      <c r="C144" s="113">
        <v>3.2</v>
      </c>
      <c r="D144" s="313">
        <v>2</v>
      </c>
      <c r="E144" s="113">
        <v>2</v>
      </c>
      <c r="F144" s="321">
        <v>9800000</v>
      </c>
      <c r="G144" s="321">
        <v>9800000</v>
      </c>
      <c r="H144" s="322">
        <v>9800000</v>
      </c>
      <c r="I144" s="321">
        <v>9800000</v>
      </c>
      <c r="J144" s="306" t="s">
        <v>39</v>
      </c>
    </row>
    <row r="145" spans="1:10" s="114" customFormat="1" ht="58.5" x14ac:dyDescent="0.2">
      <c r="A145" s="190">
        <f t="shared" si="3"/>
        <v>78</v>
      </c>
      <c r="B145" s="96" t="s">
        <v>119</v>
      </c>
      <c r="C145" s="113">
        <v>3.2</v>
      </c>
      <c r="D145" s="313">
        <v>2</v>
      </c>
      <c r="E145" s="113">
        <v>2</v>
      </c>
      <c r="F145" s="321">
        <v>9800000</v>
      </c>
      <c r="G145" s="321">
        <v>9800000</v>
      </c>
      <c r="H145" s="322">
        <v>9800000</v>
      </c>
      <c r="I145" s="321">
        <v>9800000</v>
      </c>
      <c r="J145" s="306" t="s">
        <v>39</v>
      </c>
    </row>
    <row r="146" spans="1:10" s="114" customFormat="1" ht="58.5" x14ac:dyDescent="0.2">
      <c r="A146" s="190">
        <f t="shared" si="3"/>
        <v>79</v>
      </c>
      <c r="B146" s="96" t="s">
        <v>120</v>
      </c>
      <c r="C146" s="113">
        <v>3.2</v>
      </c>
      <c r="D146" s="313">
        <v>2</v>
      </c>
      <c r="E146" s="113">
        <v>2</v>
      </c>
      <c r="F146" s="321">
        <v>9800000</v>
      </c>
      <c r="G146" s="321">
        <v>9800000</v>
      </c>
      <c r="H146" s="322">
        <v>9800000</v>
      </c>
      <c r="I146" s="321">
        <v>9800000</v>
      </c>
      <c r="J146" s="306" t="s">
        <v>39</v>
      </c>
    </row>
    <row r="147" spans="1:10" s="421" customFormat="1" x14ac:dyDescent="0.3">
      <c r="A147" s="295"/>
      <c r="B147" s="895" t="s">
        <v>3</v>
      </c>
      <c r="C147" s="895"/>
      <c r="D147" s="895"/>
      <c r="E147" s="895"/>
      <c r="F147" s="895" t="s">
        <v>4</v>
      </c>
      <c r="G147" s="895"/>
      <c r="H147" s="895"/>
      <c r="I147" s="895"/>
      <c r="J147" s="895"/>
    </row>
    <row r="148" spans="1:10" s="421" customFormat="1" x14ac:dyDescent="0.3">
      <c r="A148" s="297"/>
      <c r="B148" s="896"/>
      <c r="C148" s="896"/>
      <c r="D148" s="896"/>
      <c r="E148" s="896"/>
      <c r="F148" s="896"/>
      <c r="G148" s="896"/>
      <c r="H148" s="896"/>
      <c r="I148" s="896"/>
      <c r="J148" s="897"/>
    </row>
    <row r="149" spans="1:10" s="423" customFormat="1" ht="39" x14ac:dyDescent="0.3">
      <c r="A149" s="298"/>
      <c r="B149" s="299" t="s">
        <v>9</v>
      </c>
      <c r="C149" s="300" t="s">
        <v>2</v>
      </c>
      <c r="D149" s="299" t="s">
        <v>10</v>
      </c>
      <c r="E149" s="299" t="s">
        <v>11</v>
      </c>
      <c r="F149" s="299" t="s">
        <v>13</v>
      </c>
      <c r="G149" s="299" t="s">
        <v>14</v>
      </c>
      <c r="H149" s="299" t="s">
        <v>15</v>
      </c>
      <c r="I149" s="299" t="s">
        <v>16</v>
      </c>
      <c r="J149" s="301" t="s">
        <v>12</v>
      </c>
    </row>
    <row r="150" spans="1:10" s="114" customFormat="1" ht="58.5" x14ac:dyDescent="0.2">
      <c r="A150" s="190">
        <f>A146+1</f>
        <v>80</v>
      </c>
      <c r="B150" s="96" t="s">
        <v>121</v>
      </c>
      <c r="C150" s="113">
        <v>3.2</v>
      </c>
      <c r="D150" s="313">
        <v>2</v>
      </c>
      <c r="E150" s="113">
        <v>2</v>
      </c>
      <c r="F150" s="321">
        <v>9800000</v>
      </c>
      <c r="G150" s="321">
        <v>9800000</v>
      </c>
      <c r="H150" s="322">
        <v>9800000</v>
      </c>
      <c r="I150" s="321">
        <v>9800000</v>
      </c>
      <c r="J150" s="306" t="s">
        <v>39</v>
      </c>
    </row>
    <row r="151" spans="1:10" s="114" customFormat="1" ht="58.5" x14ac:dyDescent="0.2">
      <c r="A151" s="190">
        <f t="shared" si="3"/>
        <v>81</v>
      </c>
      <c r="B151" s="96" t="s">
        <v>94</v>
      </c>
      <c r="C151" s="113">
        <v>3.2</v>
      </c>
      <c r="D151" s="313">
        <v>2</v>
      </c>
      <c r="E151" s="113">
        <v>2</v>
      </c>
      <c r="F151" s="321">
        <v>9800000</v>
      </c>
      <c r="G151" s="321">
        <v>9800000</v>
      </c>
      <c r="H151" s="322">
        <v>9800000</v>
      </c>
      <c r="I151" s="321">
        <v>9800000</v>
      </c>
      <c r="J151" s="306" t="s">
        <v>39</v>
      </c>
    </row>
    <row r="152" spans="1:10" s="114" customFormat="1" ht="58.5" x14ac:dyDescent="0.2">
      <c r="A152" s="190">
        <f t="shared" si="3"/>
        <v>82</v>
      </c>
      <c r="B152" s="96" t="s">
        <v>95</v>
      </c>
      <c r="C152" s="113">
        <v>3.2</v>
      </c>
      <c r="D152" s="313">
        <v>2</v>
      </c>
      <c r="E152" s="113">
        <v>2</v>
      </c>
      <c r="F152" s="321">
        <v>9800000</v>
      </c>
      <c r="G152" s="321">
        <v>9800000</v>
      </c>
      <c r="H152" s="322">
        <v>9800000</v>
      </c>
      <c r="I152" s="321">
        <v>9800000</v>
      </c>
      <c r="J152" s="306" t="s">
        <v>39</v>
      </c>
    </row>
    <row r="153" spans="1:10" s="114" customFormat="1" ht="58.5" x14ac:dyDescent="0.2">
      <c r="A153" s="190">
        <f t="shared" si="3"/>
        <v>83</v>
      </c>
      <c r="B153" s="96" t="s">
        <v>122</v>
      </c>
      <c r="C153" s="113">
        <v>3.2</v>
      </c>
      <c r="D153" s="313">
        <v>2</v>
      </c>
      <c r="E153" s="113">
        <v>2</v>
      </c>
      <c r="F153" s="321">
        <v>7200000</v>
      </c>
      <c r="G153" s="321">
        <v>9800000</v>
      </c>
      <c r="H153" s="322">
        <v>9800000</v>
      </c>
      <c r="I153" s="330" t="s">
        <v>40</v>
      </c>
      <c r="J153" s="306" t="s">
        <v>39</v>
      </c>
    </row>
    <row r="154" spans="1:10" s="114" customFormat="1" ht="58.5" x14ac:dyDescent="0.2">
      <c r="A154" s="190">
        <f t="shared" si="3"/>
        <v>84</v>
      </c>
      <c r="B154" s="96" t="s">
        <v>123</v>
      </c>
      <c r="C154" s="113">
        <v>3.2</v>
      </c>
      <c r="D154" s="313">
        <v>2</v>
      </c>
      <c r="E154" s="113">
        <v>2</v>
      </c>
      <c r="F154" s="321">
        <v>9800000</v>
      </c>
      <c r="G154" s="321">
        <v>9800000</v>
      </c>
      <c r="H154" s="322">
        <v>9800000</v>
      </c>
      <c r="I154" s="321">
        <v>9800000</v>
      </c>
      <c r="J154" s="306" t="s">
        <v>39</v>
      </c>
    </row>
    <row r="155" spans="1:10" s="114" customFormat="1" ht="58.5" x14ac:dyDescent="0.2">
      <c r="A155" s="190">
        <f t="shared" si="3"/>
        <v>85</v>
      </c>
      <c r="B155" s="96" t="s">
        <v>124</v>
      </c>
      <c r="C155" s="113">
        <v>3.2</v>
      </c>
      <c r="D155" s="313">
        <v>2</v>
      </c>
      <c r="E155" s="113">
        <v>2</v>
      </c>
      <c r="F155" s="321">
        <v>9800000</v>
      </c>
      <c r="G155" s="321">
        <v>9800000</v>
      </c>
      <c r="H155" s="322">
        <v>9800000</v>
      </c>
      <c r="I155" s="321">
        <v>9800000</v>
      </c>
      <c r="J155" s="306" t="s">
        <v>39</v>
      </c>
    </row>
    <row r="156" spans="1:10" s="114" customFormat="1" ht="58.5" x14ac:dyDescent="0.2">
      <c r="A156" s="190">
        <f t="shared" si="3"/>
        <v>86</v>
      </c>
      <c r="B156" s="96" t="s">
        <v>125</v>
      </c>
      <c r="C156" s="113">
        <v>3.2</v>
      </c>
      <c r="D156" s="313">
        <v>2</v>
      </c>
      <c r="E156" s="113">
        <v>2</v>
      </c>
      <c r="F156" s="321">
        <v>9800000</v>
      </c>
      <c r="G156" s="321">
        <v>9800000</v>
      </c>
      <c r="H156" s="322">
        <v>9800000</v>
      </c>
      <c r="I156" s="321">
        <v>9800000</v>
      </c>
      <c r="J156" s="306" t="s">
        <v>39</v>
      </c>
    </row>
    <row r="157" spans="1:10" s="421" customFormat="1" x14ac:dyDescent="0.3">
      <c r="A157" s="413"/>
      <c r="B157" s="898" t="s">
        <v>3</v>
      </c>
      <c r="C157" s="898"/>
      <c r="D157" s="898"/>
      <c r="E157" s="898"/>
      <c r="F157" s="898" t="s">
        <v>4</v>
      </c>
      <c r="G157" s="898"/>
      <c r="H157" s="898"/>
      <c r="I157" s="898"/>
      <c r="J157" s="898"/>
    </row>
    <row r="158" spans="1:10" s="421" customFormat="1" x14ac:dyDescent="0.3">
      <c r="A158" s="414"/>
      <c r="B158" s="899"/>
      <c r="C158" s="899"/>
      <c r="D158" s="899"/>
      <c r="E158" s="899"/>
      <c r="F158" s="899"/>
      <c r="G158" s="899"/>
      <c r="H158" s="899"/>
      <c r="I158" s="899"/>
      <c r="J158" s="900"/>
    </row>
    <row r="159" spans="1:10" s="423" customFormat="1" ht="39" x14ac:dyDescent="0.3">
      <c r="A159" s="424"/>
      <c r="B159" s="425" t="s">
        <v>9</v>
      </c>
      <c r="C159" s="426" t="s">
        <v>2</v>
      </c>
      <c r="D159" s="425" t="s">
        <v>10</v>
      </c>
      <c r="E159" s="425" t="s">
        <v>11</v>
      </c>
      <c r="F159" s="425" t="s">
        <v>13</v>
      </c>
      <c r="G159" s="425" t="s">
        <v>14</v>
      </c>
      <c r="H159" s="425" t="s">
        <v>15</v>
      </c>
      <c r="I159" s="425" t="s">
        <v>16</v>
      </c>
      <c r="J159" s="427" t="s">
        <v>12</v>
      </c>
    </row>
    <row r="160" spans="1:10" s="114" customFormat="1" ht="39" x14ac:dyDescent="0.2">
      <c r="A160" s="190">
        <f>A156+1</f>
        <v>87</v>
      </c>
      <c r="B160" s="96" t="s">
        <v>126</v>
      </c>
      <c r="C160" s="113">
        <v>3.2</v>
      </c>
      <c r="D160" s="313">
        <v>2</v>
      </c>
      <c r="E160" s="113">
        <v>2</v>
      </c>
      <c r="F160" s="321">
        <v>9800000</v>
      </c>
      <c r="G160" s="321">
        <v>9800000</v>
      </c>
      <c r="H160" s="322">
        <v>9800000</v>
      </c>
      <c r="I160" s="321">
        <v>9800000</v>
      </c>
      <c r="J160" s="306" t="s">
        <v>39</v>
      </c>
    </row>
    <row r="161" spans="1:10" s="114" customFormat="1" ht="58.5" x14ac:dyDescent="0.2">
      <c r="A161" s="190">
        <f t="shared" si="3"/>
        <v>88</v>
      </c>
      <c r="B161" s="96" t="s">
        <v>127</v>
      </c>
      <c r="C161" s="113">
        <v>3.2</v>
      </c>
      <c r="D161" s="313">
        <v>2</v>
      </c>
      <c r="E161" s="113">
        <v>2</v>
      </c>
      <c r="F161" s="321">
        <v>9800000</v>
      </c>
      <c r="G161" s="321">
        <v>9800000</v>
      </c>
      <c r="H161" s="322">
        <v>9800000</v>
      </c>
      <c r="I161" s="321">
        <v>9800000</v>
      </c>
      <c r="J161" s="306" t="s">
        <v>39</v>
      </c>
    </row>
    <row r="162" spans="1:10" s="114" customFormat="1" ht="58.5" x14ac:dyDescent="0.2">
      <c r="A162" s="190">
        <f t="shared" si="3"/>
        <v>89</v>
      </c>
      <c r="B162" s="96" t="s">
        <v>96</v>
      </c>
      <c r="C162" s="113">
        <v>3.2</v>
      </c>
      <c r="D162" s="313">
        <v>2</v>
      </c>
      <c r="E162" s="113">
        <v>2</v>
      </c>
      <c r="F162" s="321">
        <v>9800000</v>
      </c>
      <c r="G162" s="321">
        <v>9800000</v>
      </c>
      <c r="H162" s="322">
        <v>9800000</v>
      </c>
      <c r="I162" s="321">
        <v>9800000</v>
      </c>
      <c r="J162" s="306" t="s">
        <v>39</v>
      </c>
    </row>
    <row r="163" spans="1:10" s="114" customFormat="1" ht="58.5" x14ac:dyDescent="0.2">
      <c r="A163" s="190">
        <f t="shared" si="3"/>
        <v>90</v>
      </c>
      <c r="B163" s="96" t="s">
        <v>97</v>
      </c>
      <c r="C163" s="113">
        <v>3.2</v>
      </c>
      <c r="D163" s="313">
        <v>2</v>
      </c>
      <c r="E163" s="113">
        <v>2</v>
      </c>
      <c r="F163" s="321">
        <v>4275000</v>
      </c>
      <c r="G163" s="321">
        <v>4275000</v>
      </c>
      <c r="H163" s="322">
        <v>4275000</v>
      </c>
      <c r="I163" s="321">
        <v>4275000</v>
      </c>
      <c r="J163" s="306" t="s">
        <v>39</v>
      </c>
    </row>
    <row r="164" spans="1:10" s="114" customFormat="1" ht="39" x14ac:dyDescent="0.2">
      <c r="A164" s="190">
        <f t="shared" si="3"/>
        <v>91</v>
      </c>
      <c r="B164" s="323" t="s">
        <v>98</v>
      </c>
      <c r="C164" s="113">
        <v>3.2</v>
      </c>
      <c r="D164" s="324">
        <v>2</v>
      </c>
      <c r="E164" s="239">
        <v>2</v>
      </c>
      <c r="F164" s="325">
        <v>3075000</v>
      </c>
      <c r="G164" s="325">
        <v>3075000</v>
      </c>
      <c r="H164" s="322">
        <v>3075000</v>
      </c>
      <c r="I164" s="325">
        <v>3075000</v>
      </c>
      <c r="J164" s="306" t="s">
        <v>39</v>
      </c>
    </row>
    <row r="165" spans="1:10" s="114" customFormat="1" ht="58.5" x14ac:dyDescent="0.2">
      <c r="A165" s="190">
        <f t="shared" si="3"/>
        <v>92</v>
      </c>
      <c r="B165" s="323" t="s">
        <v>99</v>
      </c>
      <c r="C165" s="113">
        <v>3.2</v>
      </c>
      <c r="D165" s="324">
        <v>2</v>
      </c>
      <c r="E165" s="239">
        <v>2</v>
      </c>
      <c r="F165" s="325">
        <v>8450000</v>
      </c>
      <c r="G165" s="325">
        <v>8450000</v>
      </c>
      <c r="H165" s="322">
        <v>8450000</v>
      </c>
      <c r="I165" s="325">
        <v>8450000</v>
      </c>
      <c r="J165" s="306" t="s">
        <v>39</v>
      </c>
    </row>
    <row r="166" spans="1:10" s="114" customFormat="1" ht="45.75" customHeight="1" x14ac:dyDescent="0.2">
      <c r="A166" s="190">
        <f t="shared" ref="A166:A253" si="4">A165+1</f>
        <v>93</v>
      </c>
      <c r="B166" s="323" t="s">
        <v>128</v>
      </c>
      <c r="C166" s="113">
        <v>3.2</v>
      </c>
      <c r="D166" s="324">
        <v>2</v>
      </c>
      <c r="E166" s="239">
        <v>2</v>
      </c>
      <c r="F166" s="325">
        <v>6995000</v>
      </c>
      <c r="G166" s="325">
        <v>6995000</v>
      </c>
      <c r="H166" s="322">
        <v>6995000</v>
      </c>
      <c r="I166" s="325">
        <v>6995000</v>
      </c>
      <c r="J166" s="306" t="s">
        <v>39</v>
      </c>
    </row>
    <row r="167" spans="1:10" s="114" customFormat="1" ht="46.5" customHeight="1" x14ac:dyDescent="0.2">
      <c r="A167" s="190">
        <f>A166+1</f>
        <v>94</v>
      </c>
      <c r="B167" s="323" t="s">
        <v>100</v>
      </c>
      <c r="C167" s="113">
        <v>3.2</v>
      </c>
      <c r="D167" s="324">
        <v>2</v>
      </c>
      <c r="E167" s="239">
        <v>2</v>
      </c>
      <c r="F167" s="325">
        <v>4300000</v>
      </c>
      <c r="G167" s="325">
        <v>4300000</v>
      </c>
      <c r="H167" s="322">
        <v>4300000</v>
      </c>
      <c r="I167" s="325">
        <v>4300000</v>
      </c>
      <c r="J167" s="306" t="s">
        <v>39</v>
      </c>
    </row>
    <row r="168" spans="1:10" s="421" customFormat="1" x14ac:dyDescent="0.3">
      <c r="A168" s="413"/>
      <c r="B168" s="898" t="s">
        <v>3</v>
      </c>
      <c r="C168" s="898"/>
      <c r="D168" s="898"/>
      <c r="E168" s="898"/>
      <c r="F168" s="898" t="s">
        <v>4</v>
      </c>
      <c r="G168" s="898"/>
      <c r="H168" s="898"/>
      <c r="I168" s="898"/>
      <c r="J168" s="898"/>
    </row>
    <row r="169" spans="1:10" s="421" customFormat="1" x14ac:dyDescent="0.3">
      <c r="A169" s="414"/>
      <c r="B169" s="899"/>
      <c r="C169" s="899"/>
      <c r="D169" s="899"/>
      <c r="E169" s="899"/>
      <c r="F169" s="899"/>
      <c r="G169" s="899"/>
      <c r="H169" s="899"/>
      <c r="I169" s="899"/>
      <c r="J169" s="900"/>
    </row>
    <row r="170" spans="1:10" s="423" customFormat="1" ht="39" x14ac:dyDescent="0.3">
      <c r="A170" s="424"/>
      <c r="B170" s="425" t="s">
        <v>9</v>
      </c>
      <c r="C170" s="426" t="s">
        <v>2</v>
      </c>
      <c r="D170" s="425" t="s">
        <v>10</v>
      </c>
      <c r="E170" s="425" t="s">
        <v>11</v>
      </c>
      <c r="F170" s="425" t="s">
        <v>13</v>
      </c>
      <c r="G170" s="425" t="s">
        <v>14</v>
      </c>
      <c r="H170" s="425" t="s">
        <v>15</v>
      </c>
      <c r="I170" s="425" t="s">
        <v>16</v>
      </c>
      <c r="J170" s="427" t="s">
        <v>12</v>
      </c>
    </row>
    <row r="171" spans="1:10" s="114" customFormat="1" ht="39" x14ac:dyDescent="0.2">
      <c r="A171" s="190">
        <f>A167+1</f>
        <v>95</v>
      </c>
      <c r="B171" s="323" t="s">
        <v>101</v>
      </c>
      <c r="C171" s="113">
        <v>3.2</v>
      </c>
      <c r="D171" s="324">
        <v>2</v>
      </c>
      <c r="E171" s="239">
        <v>2</v>
      </c>
      <c r="F171" s="325">
        <v>9140000</v>
      </c>
      <c r="G171" s="325">
        <v>9140000</v>
      </c>
      <c r="H171" s="322">
        <v>9140000</v>
      </c>
      <c r="I171" s="325">
        <v>9140000</v>
      </c>
      <c r="J171" s="306" t="s">
        <v>39</v>
      </c>
    </row>
    <row r="172" spans="1:10" s="114" customFormat="1" ht="39" x14ac:dyDescent="0.2">
      <c r="A172" s="190">
        <f t="shared" si="4"/>
        <v>96</v>
      </c>
      <c r="B172" s="323" t="s">
        <v>129</v>
      </c>
      <c r="C172" s="113">
        <v>3.2</v>
      </c>
      <c r="D172" s="324">
        <v>2</v>
      </c>
      <c r="E172" s="239">
        <v>2</v>
      </c>
      <c r="F172" s="325">
        <v>9400000</v>
      </c>
      <c r="G172" s="325">
        <v>9400000</v>
      </c>
      <c r="H172" s="322">
        <v>9400000</v>
      </c>
      <c r="I172" s="325">
        <v>9400000</v>
      </c>
      <c r="J172" s="306" t="s">
        <v>39</v>
      </c>
    </row>
    <row r="173" spans="1:10" s="114" customFormat="1" ht="39" x14ac:dyDescent="0.2">
      <c r="A173" s="190">
        <f t="shared" si="4"/>
        <v>97</v>
      </c>
      <c r="B173" s="323" t="s">
        <v>102</v>
      </c>
      <c r="C173" s="113">
        <v>3.2</v>
      </c>
      <c r="D173" s="324">
        <v>2</v>
      </c>
      <c r="E173" s="239">
        <v>2</v>
      </c>
      <c r="F173" s="325">
        <v>6658500</v>
      </c>
      <c r="G173" s="325">
        <v>6658500</v>
      </c>
      <c r="H173" s="322">
        <v>6658500</v>
      </c>
      <c r="I173" s="325">
        <v>6658500</v>
      </c>
      <c r="J173" s="306" t="s">
        <v>39</v>
      </c>
    </row>
    <row r="174" spans="1:10" s="114" customFormat="1" ht="58.5" x14ac:dyDescent="0.2">
      <c r="A174" s="190">
        <f t="shared" si="4"/>
        <v>98</v>
      </c>
      <c r="B174" s="96" t="s">
        <v>103</v>
      </c>
      <c r="C174" s="113">
        <v>3.2</v>
      </c>
      <c r="D174" s="313" t="s">
        <v>41</v>
      </c>
      <c r="E174" s="113">
        <v>2</v>
      </c>
      <c r="F174" s="314">
        <v>29000000</v>
      </c>
      <c r="G174" s="314">
        <v>29000000</v>
      </c>
      <c r="H174" s="251">
        <v>29000000</v>
      </c>
      <c r="I174" s="314">
        <v>29000000</v>
      </c>
      <c r="J174" s="306" t="s">
        <v>39</v>
      </c>
    </row>
    <row r="175" spans="1:10" s="170" customFormat="1" ht="19.5" x14ac:dyDescent="0.3">
      <c r="A175" s="190">
        <f t="shared" si="4"/>
        <v>99</v>
      </c>
      <c r="B175" s="96" t="s">
        <v>156</v>
      </c>
      <c r="C175" s="113">
        <v>2.1</v>
      </c>
      <c r="D175" s="113">
        <v>2</v>
      </c>
      <c r="E175" s="113">
        <v>2</v>
      </c>
      <c r="F175" s="311">
        <v>627400</v>
      </c>
      <c r="G175" s="311">
        <v>627400</v>
      </c>
      <c r="H175" s="312">
        <v>627400</v>
      </c>
      <c r="I175" s="311">
        <v>627400</v>
      </c>
      <c r="J175" s="306" t="s">
        <v>155</v>
      </c>
    </row>
    <row r="176" spans="1:10" s="170" customFormat="1" ht="19.5" x14ac:dyDescent="0.3">
      <c r="A176" s="190">
        <f t="shared" si="4"/>
        <v>100</v>
      </c>
      <c r="B176" s="96" t="s">
        <v>157</v>
      </c>
      <c r="C176" s="113">
        <v>3.4</v>
      </c>
      <c r="D176" s="113">
        <v>2</v>
      </c>
      <c r="E176" s="113">
        <v>2</v>
      </c>
      <c r="F176" s="311">
        <v>446100</v>
      </c>
      <c r="G176" s="311">
        <v>446100</v>
      </c>
      <c r="H176" s="312">
        <v>446100</v>
      </c>
      <c r="I176" s="311">
        <v>446100</v>
      </c>
      <c r="J176" s="306" t="s">
        <v>155</v>
      </c>
    </row>
    <row r="177" spans="1:10" s="170" customFormat="1" ht="39" x14ac:dyDescent="0.3">
      <c r="A177" s="190">
        <f t="shared" si="4"/>
        <v>101</v>
      </c>
      <c r="B177" s="96" t="s">
        <v>158</v>
      </c>
      <c r="C177" s="113">
        <v>3.1</v>
      </c>
      <c r="D177" s="113">
        <v>2</v>
      </c>
      <c r="E177" s="113">
        <v>2</v>
      </c>
      <c r="F177" s="311">
        <v>55000</v>
      </c>
      <c r="G177" s="311">
        <v>55000</v>
      </c>
      <c r="H177" s="312">
        <v>55000</v>
      </c>
      <c r="I177" s="311">
        <v>55000</v>
      </c>
      <c r="J177" s="306" t="s">
        <v>155</v>
      </c>
    </row>
    <row r="178" spans="1:10" s="170" customFormat="1" ht="19.5" x14ac:dyDescent="0.3">
      <c r="A178" s="190">
        <f t="shared" si="4"/>
        <v>102</v>
      </c>
      <c r="B178" s="96" t="s">
        <v>159</v>
      </c>
      <c r="C178" s="113">
        <v>3.1</v>
      </c>
      <c r="D178" s="113">
        <v>2</v>
      </c>
      <c r="E178" s="113">
        <v>2</v>
      </c>
      <c r="F178" s="311">
        <v>682600</v>
      </c>
      <c r="G178" s="311">
        <v>682600</v>
      </c>
      <c r="H178" s="312">
        <v>682600</v>
      </c>
      <c r="I178" s="311">
        <v>682600</v>
      </c>
      <c r="J178" s="306" t="s">
        <v>155</v>
      </c>
    </row>
    <row r="179" spans="1:10" s="170" customFormat="1" ht="39" x14ac:dyDescent="0.3">
      <c r="A179" s="190">
        <f t="shared" si="4"/>
        <v>103</v>
      </c>
      <c r="B179" s="96" t="s">
        <v>160</v>
      </c>
      <c r="C179" s="113">
        <v>3.4</v>
      </c>
      <c r="D179" s="113">
        <v>2</v>
      </c>
      <c r="E179" s="113">
        <v>2</v>
      </c>
      <c r="F179" s="311">
        <v>681600</v>
      </c>
      <c r="G179" s="311">
        <v>681600</v>
      </c>
      <c r="H179" s="312">
        <v>681600</v>
      </c>
      <c r="I179" s="311">
        <v>681600</v>
      </c>
      <c r="J179" s="306" t="s">
        <v>155</v>
      </c>
    </row>
    <row r="180" spans="1:10" s="170" customFormat="1" ht="39" x14ac:dyDescent="0.3">
      <c r="A180" s="190">
        <f t="shared" si="4"/>
        <v>104</v>
      </c>
      <c r="B180" s="96" t="s">
        <v>161</v>
      </c>
      <c r="C180" s="113">
        <v>3.1</v>
      </c>
      <c r="D180" s="113">
        <v>2</v>
      </c>
      <c r="E180" s="113">
        <v>2</v>
      </c>
      <c r="F180" s="311">
        <v>711360</v>
      </c>
      <c r="G180" s="311">
        <v>711360</v>
      </c>
      <c r="H180" s="312">
        <v>711360</v>
      </c>
      <c r="I180" s="311">
        <v>711360</v>
      </c>
      <c r="J180" s="306" t="s">
        <v>155</v>
      </c>
    </row>
    <row r="181" spans="1:10" s="421" customFormat="1" x14ac:dyDescent="0.3">
      <c r="A181" s="413"/>
      <c r="B181" s="898" t="s">
        <v>3</v>
      </c>
      <c r="C181" s="898"/>
      <c r="D181" s="898"/>
      <c r="E181" s="898"/>
      <c r="F181" s="898" t="s">
        <v>4</v>
      </c>
      <c r="G181" s="898"/>
      <c r="H181" s="898"/>
      <c r="I181" s="898"/>
      <c r="J181" s="898"/>
    </row>
    <row r="182" spans="1:10" s="421" customFormat="1" x14ac:dyDescent="0.3">
      <c r="A182" s="414"/>
      <c r="B182" s="899"/>
      <c r="C182" s="899"/>
      <c r="D182" s="899"/>
      <c r="E182" s="899"/>
      <c r="F182" s="899"/>
      <c r="G182" s="899"/>
      <c r="H182" s="899"/>
      <c r="I182" s="899"/>
      <c r="J182" s="900"/>
    </row>
    <row r="183" spans="1:10" s="423" customFormat="1" ht="39" x14ac:dyDescent="0.3">
      <c r="A183" s="424"/>
      <c r="B183" s="425" t="s">
        <v>9</v>
      </c>
      <c r="C183" s="426" t="s">
        <v>2</v>
      </c>
      <c r="D183" s="425" t="s">
        <v>10</v>
      </c>
      <c r="E183" s="425" t="s">
        <v>11</v>
      </c>
      <c r="F183" s="425" t="s">
        <v>13</v>
      </c>
      <c r="G183" s="425" t="s">
        <v>14</v>
      </c>
      <c r="H183" s="425" t="s">
        <v>15</v>
      </c>
      <c r="I183" s="425" t="s">
        <v>16</v>
      </c>
      <c r="J183" s="427" t="s">
        <v>12</v>
      </c>
    </row>
    <row r="184" spans="1:10" s="170" customFormat="1" ht="39" x14ac:dyDescent="0.3">
      <c r="A184" s="190">
        <f>A180+1</f>
        <v>105</v>
      </c>
      <c r="B184" s="96" t="s">
        <v>162</v>
      </c>
      <c r="C184" s="113">
        <v>3.1</v>
      </c>
      <c r="D184" s="113">
        <v>2</v>
      </c>
      <c r="E184" s="113">
        <v>2</v>
      </c>
      <c r="F184" s="311">
        <v>113000</v>
      </c>
      <c r="G184" s="311">
        <v>113000</v>
      </c>
      <c r="H184" s="312">
        <v>113000</v>
      </c>
      <c r="I184" s="311">
        <v>113000</v>
      </c>
      <c r="J184" s="306" t="s">
        <v>155</v>
      </c>
    </row>
    <row r="185" spans="1:10" s="170" customFormat="1" ht="39" x14ac:dyDescent="0.3">
      <c r="A185" s="190">
        <f t="shared" si="4"/>
        <v>106</v>
      </c>
      <c r="B185" s="96" t="s">
        <v>163</v>
      </c>
      <c r="C185" s="113">
        <v>3.1</v>
      </c>
      <c r="D185" s="113">
        <v>2</v>
      </c>
      <c r="E185" s="113">
        <v>2</v>
      </c>
      <c r="F185" s="311">
        <v>457600</v>
      </c>
      <c r="G185" s="311">
        <v>480000</v>
      </c>
      <c r="H185" s="312">
        <v>500000</v>
      </c>
      <c r="I185" s="311">
        <v>525000</v>
      </c>
      <c r="J185" s="331" t="s">
        <v>169</v>
      </c>
    </row>
    <row r="186" spans="1:10" s="170" customFormat="1" ht="39" x14ac:dyDescent="0.3">
      <c r="A186" s="190">
        <f t="shared" si="4"/>
        <v>107</v>
      </c>
      <c r="B186" s="96" t="s">
        <v>164</v>
      </c>
      <c r="C186" s="113">
        <v>3.1</v>
      </c>
      <c r="D186" s="113">
        <v>2</v>
      </c>
      <c r="E186" s="113">
        <v>2</v>
      </c>
      <c r="F186" s="311">
        <v>207300</v>
      </c>
      <c r="G186" s="311">
        <v>220000</v>
      </c>
      <c r="H186" s="312">
        <v>231000</v>
      </c>
      <c r="I186" s="311">
        <v>243000</v>
      </c>
      <c r="J186" s="331" t="s">
        <v>169</v>
      </c>
    </row>
    <row r="187" spans="1:10" s="170" customFormat="1" ht="39" x14ac:dyDescent="0.3">
      <c r="A187" s="190">
        <f t="shared" si="4"/>
        <v>108</v>
      </c>
      <c r="B187" s="96" t="s">
        <v>165</v>
      </c>
      <c r="C187" s="113">
        <v>3.1</v>
      </c>
      <c r="D187" s="113">
        <v>2</v>
      </c>
      <c r="E187" s="113">
        <v>2</v>
      </c>
      <c r="F187" s="311">
        <v>98300</v>
      </c>
      <c r="G187" s="311">
        <v>103200</v>
      </c>
      <c r="H187" s="312">
        <v>108500</v>
      </c>
      <c r="I187" s="311">
        <v>114000</v>
      </c>
      <c r="J187" s="331" t="s">
        <v>169</v>
      </c>
    </row>
    <row r="188" spans="1:10" s="170" customFormat="1" ht="58.5" x14ac:dyDescent="0.3">
      <c r="A188" s="190">
        <f t="shared" si="4"/>
        <v>109</v>
      </c>
      <c r="B188" s="96" t="s">
        <v>166</v>
      </c>
      <c r="C188" s="113">
        <v>3.1</v>
      </c>
      <c r="D188" s="113">
        <v>2</v>
      </c>
      <c r="E188" s="113">
        <v>2</v>
      </c>
      <c r="F188" s="311">
        <v>109600</v>
      </c>
      <c r="G188" s="311">
        <v>115000</v>
      </c>
      <c r="H188" s="312">
        <v>120500</v>
      </c>
      <c r="I188" s="311">
        <v>126500</v>
      </c>
      <c r="J188" s="331" t="s">
        <v>169</v>
      </c>
    </row>
    <row r="189" spans="1:10" s="170" customFormat="1" ht="39" x14ac:dyDescent="0.3">
      <c r="A189" s="190">
        <f t="shared" si="4"/>
        <v>110</v>
      </c>
      <c r="B189" s="96" t="s">
        <v>167</v>
      </c>
      <c r="C189" s="113">
        <v>3.1</v>
      </c>
      <c r="D189" s="113">
        <v>2</v>
      </c>
      <c r="E189" s="113">
        <v>2</v>
      </c>
      <c r="F189" s="311">
        <v>30000</v>
      </c>
      <c r="G189" s="311">
        <v>32000</v>
      </c>
      <c r="H189" s="312">
        <v>33600</v>
      </c>
      <c r="I189" s="311">
        <v>36000</v>
      </c>
      <c r="J189" s="331" t="s">
        <v>169</v>
      </c>
    </row>
    <row r="190" spans="1:10" s="170" customFormat="1" ht="39" x14ac:dyDescent="0.3">
      <c r="A190" s="190">
        <f t="shared" si="4"/>
        <v>111</v>
      </c>
      <c r="B190" s="96" t="s">
        <v>168</v>
      </c>
      <c r="C190" s="113">
        <v>3.1</v>
      </c>
      <c r="D190" s="113">
        <v>2</v>
      </c>
      <c r="E190" s="113">
        <v>2</v>
      </c>
      <c r="F190" s="311">
        <v>189400</v>
      </c>
      <c r="G190" s="311">
        <v>200000</v>
      </c>
      <c r="H190" s="312">
        <v>210000</v>
      </c>
      <c r="I190" s="311">
        <v>220500</v>
      </c>
      <c r="J190" s="331" t="s">
        <v>169</v>
      </c>
    </row>
    <row r="191" spans="1:10" s="170" customFormat="1" ht="45.75" customHeight="1" x14ac:dyDescent="0.3">
      <c r="A191" s="190">
        <f t="shared" si="4"/>
        <v>112</v>
      </c>
      <c r="B191" s="96" t="s">
        <v>174</v>
      </c>
      <c r="C191" s="113">
        <v>3.1</v>
      </c>
      <c r="D191" s="113">
        <v>2</v>
      </c>
      <c r="E191" s="113">
        <v>2</v>
      </c>
      <c r="F191" s="332">
        <v>253000</v>
      </c>
      <c r="G191" s="332">
        <v>253000</v>
      </c>
      <c r="H191" s="333">
        <v>253000</v>
      </c>
      <c r="I191" s="332">
        <v>253000</v>
      </c>
      <c r="J191" s="331" t="s">
        <v>173</v>
      </c>
    </row>
    <row r="192" spans="1:10" s="170" customFormat="1" ht="39" x14ac:dyDescent="0.3">
      <c r="A192" s="190">
        <f t="shared" si="4"/>
        <v>113</v>
      </c>
      <c r="B192" s="96" t="s">
        <v>175</v>
      </c>
      <c r="C192" s="113">
        <v>3.4</v>
      </c>
      <c r="D192" s="113">
        <v>2</v>
      </c>
      <c r="E192" s="113">
        <v>2</v>
      </c>
      <c r="F192" s="334">
        <v>48800</v>
      </c>
      <c r="G192" s="334">
        <v>48800</v>
      </c>
      <c r="H192" s="335">
        <v>48800</v>
      </c>
      <c r="I192" s="334">
        <v>48800</v>
      </c>
      <c r="J192" s="331" t="s">
        <v>173</v>
      </c>
    </row>
    <row r="193" spans="1:10" s="421" customFormat="1" x14ac:dyDescent="0.3">
      <c r="A193" s="413"/>
      <c r="B193" s="898" t="s">
        <v>3</v>
      </c>
      <c r="C193" s="898"/>
      <c r="D193" s="898"/>
      <c r="E193" s="898"/>
      <c r="F193" s="898" t="s">
        <v>4</v>
      </c>
      <c r="G193" s="898"/>
      <c r="H193" s="898"/>
      <c r="I193" s="898"/>
      <c r="J193" s="898"/>
    </row>
    <row r="194" spans="1:10" s="421" customFormat="1" x14ac:dyDescent="0.3">
      <c r="A194" s="414"/>
      <c r="B194" s="899"/>
      <c r="C194" s="899"/>
      <c r="D194" s="899"/>
      <c r="E194" s="899"/>
      <c r="F194" s="899"/>
      <c r="G194" s="899"/>
      <c r="H194" s="899"/>
      <c r="I194" s="899"/>
      <c r="J194" s="900"/>
    </row>
    <row r="195" spans="1:10" s="423" customFormat="1" ht="39" x14ac:dyDescent="0.3">
      <c r="A195" s="424"/>
      <c r="B195" s="425" t="s">
        <v>9</v>
      </c>
      <c r="C195" s="426" t="s">
        <v>2</v>
      </c>
      <c r="D195" s="425" t="s">
        <v>10</v>
      </c>
      <c r="E195" s="425" t="s">
        <v>11</v>
      </c>
      <c r="F195" s="425" t="s">
        <v>13</v>
      </c>
      <c r="G195" s="425" t="s">
        <v>14</v>
      </c>
      <c r="H195" s="425" t="s">
        <v>15</v>
      </c>
      <c r="I195" s="425" t="s">
        <v>16</v>
      </c>
      <c r="J195" s="427" t="s">
        <v>12</v>
      </c>
    </row>
    <row r="196" spans="1:10" s="170" customFormat="1" ht="39" x14ac:dyDescent="0.3">
      <c r="A196" s="190">
        <f>A192+1</f>
        <v>114</v>
      </c>
      <c r="B196" s="96" t="s">
        <v>183</v>
      </c>
      <c r="C196" s="113">
        <v>3.1</v>
      </c>
      <c r="D196" s="287">
        <v>2</v>
      </c>
      <c r="E196" s="287">
        <v>2</v>
      </c>
      <c r="F196" s="304">
        <v>120000</v>
      </c>
      <c r="G196" s="304">
        <v>150000</v>
      </c>
      <c r="H196" s="305">
        <v>180000</v>
      </c>
      <c r="I196" s="304">
        <v>200000</v>
      </c>
      <c r="J196" s="306" t="s">
        <v>182</v>
      </c>
    </row>
    <row r="197" spans="1:10" s="170" customFormat="1" ht="58.5" customHeight="1" x14ac:dyDescent="0.3">
      <c r="A197" s="190">
        <f t="shared" si="4"/>
        <v>115</v>
      </c>
      <c r="B197" s="96" t="s">
        <v>184</v>
      </c>
      <c r="C197" s="113">
        <v>3.4</v>
      </c>
      <c r="D197" s="287">
        <v>2</v>
      </c>
      <c r="E197" s="287">
        <v>2</v>
      </c>
      <c r="F197" s="304">
        <v>200000</v>
      </c>
      <c r="G197" s="304">
        <v>250000</v>
      </c>
      <c r="H197" s="305">
        <v>300000</v>
      </c>
      <c r="I197" s="304">
        <v>300000</v>
      </c>
      <c r="J197" s="306" t="s">
        <v>182</v>
      </c>
    </row>
    <row r="198" spans="1:10" s="170" customFormat="1" ht="39" x14ac:dyDescent="0.3">
      <c r="A198" s="190">
        <f t="shared" si="4"/>
        <v>116</v>
      </c>
      <c r="B198" s="96" t="s">
        <v>185</v>
      </c>
      <c r="C198" s="113">
        <v>3.4</v>
      </c>
      <c r="D198" s="287">
        <v>2</v>
      </c>
      <c r="E198" s="287">
        <v>2</v>
      </c>
      <c r="F198" s="311">
        <v>300000</v>
      </c>
      <c r="G198" s="311">
        <v>300000</v>
      </c>
      <c r="H198" s="312">
        <v>300000</v>
      </c>
      <c r="I198" s="311">
        <v>300000</v>
      </c>
      <c r="J198" s="306" t="s">
        <v>182</v>
      </c>
    </row>
    <row r="199" spans="1:10" s="170" customFormat="1" ht="39" x14ac:dyDescent="0.3">
      <c r="A199" s="190">
        <f t="shared" si="4"/>
        <v>117</v>
      </c>
      <c r="B199" s="96" t="s">
        <v>186</v>
      </c>
      <c r="C199" s="113">
        <v>3.4</v>
      </c>
      <c r="D199" s="287">
        <v>2</v>
      </c>
      <c r="E199" s="287">
        <v>2</v>
      </c>
      <c r="F199" s="336">
        <v>100000</v>
      </c>
      <c r="G199" s="336">
        <v>100000</v>
      </c>
      <c r="H199" s="337">
        <v>100000</v>
      </c>
      <c r="I199" s="336">
        <v>100000</v>
      </c>
      <c r="J199" s="306" t="s">
        <v>182</v>
      </c>
    </row>
    <row r="200" spans="1:10" s="170" customFormat="1" ht="51.75" customHeight="1" x14ac:dyDescent="0.3">
      <c r="A200" s="190">
        <f t="shared" si="4"/>
        <v>118</v>
      </c>
      <c r="B200" s="96" t="s">
        <v>295</v>
      </c>
      <c r="C200" s="113">
        <v>3.1</v>
      </c>
      <c r="D200" s="113">
        <v>2</v>
      </c>
      <c r="E200" s="113">
        <v>2</v>
      </c>
      <c r="F200" s="314">
        <v>1000000</v>
      </c>
      <c r="G200" s="314">
        <v>1500000</v>
      </c>
      <c r="H200" s="251">
        <v>2000000</v>
      </c>
      <c r="I200" s="314">
        <v>2000000</v>
      </c>
      <c r="J200" s="306" t="s">
        <v>294</v>
      </c>
    </row>
    <row r="201" spans="1:10" s="170" customFormat="1" ht="39" x14ac:dyDescent="0.3">
      <c r="A201" s="190">
        <f t="shared" si="4"/>
        <v>119</v>
      </c>
      <c r="B201" s="96" t="s">
        <v>296</v>
      </c>
      <c r="C201" s="113">
        <v>3.1</v>
      </c>
      <c r="D201" s="113">
        <v>2</v>
      </c>
      <c r="E201" s="113">
        <v>2</v>
      </c>
      <c r="F201" s="314">
        <v>2000000</v>
      </c>
      <c r="G201" s="314">
        <v>2000000</v>
      </c>
      <c r="H201" s="251">
        <v>2000000</v>
      </c>
      <c r="I201" s="314">
        <v>2000000</v>
      </c>
      <c r="J201" s="306" t="s">
        <v>294</v>
      </c>
    </row>
    <row r="202" spans="1:10" s="170" customFormat="1" ht="19.5" x14ac:dyDescent="0.3">
      <c r="A202" s="190">
        <f t="shared" si="4"/>
        <v>120</v>
      </c>
      <c r="B202" s="96" t="s">
        <v>297</v>
      </c>
      <c r="C202" s="113">
        <v>3.1</v>
      </c>
      <c r="D202" s="113">
        <v>2</v>
      </c>
      <c r="E202" s="113">
        <v>2</v>
      </c>
      <c r="F202" s="314">
        <v>108000</v>
      </c>
      <c r="G202" s="314">
        <v>108000</v>
      </c>
      <c r="H202" s="251">
        <v>108000</v>
      </c>
      <c r="I202" s="314">
        <v>108000</v>
      </c>
      <c r="J202" s="306" t="s">
        <v>294</v>
      </c>
    </row>
    <row r="203" spans="1:10" s="170" customFormat="1" ht="39" x14ac:dyDescent="0.3">
      <c r="A203" s="190">
        <f t="shared" si="4"/>
        <v>121</v>
      </c>
      <c r="B203" s="96" t="s">
        <v>298</v>
      </c>
      <c r="C203" s="113">
        <v>3.3</v>
      </c>
      <c r="D203" s="113">
        <v>2</v>
      </c>
      <c r="E203" s="113">
        <v>2</v>
      </c>
      <c r="F203" s="314">
        <v>20000</v>
      </c>
      <c r="G203" s="314">
        <v>20000</v>
      </c>
      <c r="H203" s="251">
        <v>20000</v>
      </c>
      <c r="I203" s="314">
        <v>20000</v>
      </c>
      <c r="J203" s="306" t="s">
        <v>294</v>
      </c>
    </row>
    <row r="204" spans="1:10" s="170" customFormat="1" ht="39" x14ac:dyDescent="0.3">
      <c r="A204" s="190">
        <f t="shared" si="4"/>
        <v>122</v>
      </c>
      <c r="B204" s="96" t="s">
        <v>299</v>
      </c>
      <c r="C204" s="113">
        <v>3.3</v>
      </c>
      <c r="D204" s="113">
        <v>2</v>
      </c>
      <c r="E204" s="113">
        <v>2</v>
      </c>
      <c r="F204" s="314">
        <v>80000</v>
      </c>
      <c r="G204" s="314">
        <v>80000</v>
      </c>
      <c r="H204" s="251">
        <v>80000</v>
      </c>
      <c r="I204" s="314">
        <v>80000</v>
      </c>
      <c r="J204" s="306" t="s">
        <v>294</v>
      </c>
    </row>
    <row r="205" spans="1:10" s="421" customFormat="1" x14ac:dyDescent="0.3">
      <c r="A205" s="413"/>
      <c r="B205" s="898" t="s">
        <v>3</v>
      </c>
      <c r="C205" s="898"/>
      <c r="D205" s="898"/>
      <c r="E205" s="898"/>
      <c r="F205" s="898" t="s">
        <v>4</v>
      </c>
      <c r="G205" s="898"/>
      <c r="H205" s="898"/>
      <c r="I205" s="898"/>
      <c r="J205" s="898"/>
    </row>
    <row r="206" spans="1:10" s="421" customFormat="1" x14ac:dyDescent="0.3">
      <c r="A206" s="414"/>
      <c r="B206" s="899"/>
      <c r="C206" s="899"/>
      <c r="D206" s="899"/>
      <c r="E206" s="899"/>
      <c r="F206" s="899"/>
      <c r="G206" s="899"/>
      <c r="H206" s="899"/>
      <c r="I206" s="899"/>
      <c r="J206" s="900"/>
    </row>
    <row r="207" spans="1:10" s="423" customFormat="1" ht="39" x14ac:dyDescent="0.3">
      <c r="A207" s="424"/>
      <c r="B207" s="425" t="s">
        <v>9</v>
      </c>
      <c r="C207" s="426" t="s">
        <v>2</v>
      </c>
      <c r="D207" s="425" t="s">
        <v>10</v>
      </c>
      <c r="E207" s="425" t="s">
        <v>11</v>
      </c>
      <c r="F207" s="425" t="s">
        <v>13</v>
      </c>
      <c r="G207" s="425" t="s">
        <v>14</v>
      </c>
      <c r="H207" s="425" t="s">
        <v>15</v>
      </c>
      <c r="I207" s="425" t="s">
        <v>16</v>
      </c>
      <c r="J207" s="427" t="s">
        <v>12</v>
      </c>
    </row>
    <row r="208" spans="1:10" s="170" customFormat="1" ht="39" x14ac:dyDescent="0.3">
      <c r="A208" s="190">
        <f>A204+1</f>
        <v>123</v>
      </c>
      <c r="B208" s="96" t="s">
        <v>300</v>
      </c>
      <c r="C208" s="113">
        <v>3.1</v>
      </c>
      <c r="D208" s="113">
        <v>2</v>
      </c>
      <c r="E208" s="113">
        <v>2</v>
      </c>
      <c r="F208" s="314">
        <v>85000</v>
      </c>
      <c r="G208" s="314">
        <v>85000</v>
      </c>
      <c r="H208" s="251">
        <v>85000</v>
      </c>
      <c r="I208" s="314">
        <v>85000</v>
      </c>
      <c r="J208" s="306" t="s">
        <v>294</v>
      </c>
    </row>
    <row r="209" spans="1:10" s="170" customFormat="1" ht="39" x14ac:dyDescent="0.3">
      <c r="A209" s="190">
        <f t="shared" si="4"/>
        <v>124</v>
      </c>
      <c r="B209" s="338" t="s">
        <v>301</v>
      </c>
      <c r="C209" s="303">
        <v>3.1</v>
      </c>
      <c r="D209" s="339">
        <v>2</v>
      </c>
      <c r="E209" s="339">
        <v>2</v>
      </c>
      <c r="F209" s="340">
        <v>36000</v>
      </c>
      <c r="G209" s="340">
        <v>36000</v>
      </c>
      <c r="H209" s="341">
        <v>36000</v>
      </c>
      <c r="I209" s="340">
        <v>36000</v>
      </c>
      <c r="J209" s="306" t="s">
        <v>294</v>
      </c>
    </row>
    <row r="210" spans="1:10" s="170" customFormat="1" ht="39" x14ac:dyDescent="0.3">
      <c r="A210" s="190">
        <f t="shared" si="4"/>
        <v>125</v>
      </c>
      <c r="B210" s="338" t="s">
        <v>302</v>
      </c>
      <c r="C210" s="303">
        <v>3.1</v>
      </c>
      <c r="D210" s="168">
        <v>2</v>
      </c>
      <c r="E210" s="168">
        <v>2</v>
      </c>
      <c r="F210" s="340">
        <v>20000</v>
      </c>
      <c r="G210" s="340">
        <v>20000</v>
      </c>
      <c r="H210" s="341">
        <v>20000</v>
      </c>
      <c r="I210" s="340">
        <v>20000</v>
      </c>
      <c r="J210" s="306" t="s">
        <v>294</v>
      </c>
    </row>
    <row r="211" spans="1:10" s="114" customFormat="1" ht="32.25" customHeight="1" x14ac:dyDescent="0.2">
      <c r="A211" s="190">
        <f t="shared" si="4"/>
        <v>126</v>
      </c>
      <c r="B211" s="342" t="s">
        <v>303</v>
      </c>
      <c r="C211" s="303">
        <v>3.1</v>
      </c>
      <c r="D211" s="303">
        <v>2</v>
      </c>
      <c r="E211" s="303">
        <v>2</v>
      </c>
      <c r="F211" s="321">
        <v>300000</v>
      </c>
      <c r="G211" s="321">
        <v>300000</v>
      </c>
      <c r="H211" s="322">
        <v>300000</v>
      </c>
      <c r="I211" s="321">
        <v>300000</v>
      </c>
      <c r="J211" s="306" t="s">
        <v>294</v>
      </c>
    </row>
    <row r="212" spans="1:10" s="170" customFormat="1" ht="39" x14ac:dyDescent="0.3">
      <c r="A212" s="190">
        <f t="shared" si="4"/>
        <v>127</v>
      </c>
      <c r="B212" s="96" t="s">
        <v>286</v>
      </c>
      <c r="C212" s="113">
        <v>3.3</v>
      </c>
      <c r="D212" s="343" t="s">
        <v>191</v>
      </c>
      <c r="E212" s="343" t="s">
        <v>191</v>
      </c>
      <c r="F212" s="344">
        <v>23300</v>
      </c>
      <c r="G212" s="344">
        <v>24400</v>
      </c>
      <c r="H212" s="345">
        <v>25600</v>
      </c>
      <c r="I212" s="344">
        <v>26800</v>
      </c>
      <c r="J212" s="306" t="s">
        <v>192</v>
      </c>
    </row>
    <row r="213" spans="1:10" s="170" customFormat="1" ht="39" x14ac:dyDescent="0.3">
      <c r="A213" s="190">
        <f t="shared" si="4"/>
        <v>128</v>
      </c>
      <c r="B213" s="96" t="s">
        <v>287</v>
      </c>
      <c r="C213" s="113">
        <v>3.1</v>
      </c>
      <c r="D213" s="113">
        <v>2</v>
      </c>
      <c r="E213" s="113">
        <v>2</v>
      </c>
      <c r="F213" s="344">
        <v>250000</v>
      </c>
      <c r="G213" s="344">
        <v>250000</v>
      </c>
      <c r="H213" s="345">
        <v>250000</v>
      </c>
      <c r="I213" s="344">
        <v>250000</v>
      </c>
      <c r="J213" s="331" t="s">
        <v>193</v>
      </c>
    </row>
    <row r="214" spans="1:10" s="170" customFormat="1" ht="19.5" x14ac:dyDescent="0.3">
      <c r="A214" s="190">
        <f t="shared" si="4"/>
        <v>129</v>
      </c>
      <c r="B214" s="96" t="s">
        <v>194</v>
      </c>
      <c r="C214" s="113">
        <v>3.3</v>
      </c>
      <c r="D214" s="113">
        <v>2</v>
      </c>
      <c r="E214" s="113">
        <v>2</v>
      </c>
      <c r="F214" s="344">
        <v>10000</v>
      </c>
      <c r="G214" s="344">
        <v>10000</v>
      </c>
      <c r="H214" s="345">
        <v>10000</v>
      </c>
      <c r="I214" s="344">
        <v>10000</v>
      </c>
      <c r="J214" s="331" t="s">
        <v>193</v>
      </c>
    </row>
    <row r="215" spans="1:10" s="170" customFormat="1" ht="19.5" x14ac:dyDescent="0.3">
      <c r="A215" s="190">
        <f t="shared" si="4"/>
        <v>130</v>
      </c>
      <c r="B215" s="96" t="s">
        <v>312</v>
      </c>
      <c r="C215" s="113">
        <v>3.1</v>
      </c>
      <c r="D215" s="113">
        <v>2</v>
      </c>
      <c r="E215" s="113">
        <v>2</v>
      </c>
      <c r="F215" s="311">
        <v>100000</v>
      </c>
      <c r="G215" s="311">
        <v>100000</v>
      </c>
      <c r="H215" s="312">
        <v>100000</v>
      </c>
      <c r="I215" s="311">
        <v>100000</v>
      </c>
      <c r="J215" s="306" t="s">
        <v>316</v>
      </c>
    </row>
    <row r="216" spans="1:10" s="170" customFormat="1" ht="19.5" x14ac:dyDescent="0.3">
      <c r="A216" s="190">
        <f t="shared" si="4"/>
        <v>131</v>
      </c>
      <c r="B216" s="96" t="s">
        <v>313</v>
      </c>
      <c r="C216" s="113">
        <v>3.1</v>
      </c>
      <c r="D216" s="287">
        <v>2</v>
      </c>
      <c r="E216" s="287">
        <v>2</v>
      </c>
      <c r="F216" s="311">
        <v>100000</v>
      </c>
      <c r="G216" s="311">
        <v>100000</v>
      </c>
      <c r="H216" s="312">
        <v>100000</v>
      </c>
      <c r="I216" s="311">
        <v>100000</v>
      </c>
      <c r="J216" s="306" t="s">
        <v>316</v>
      </c>
    </row>
    <row r="217" spans="1:10" s="170" customFormat="1" ht="19.5" x14ac:dyDescent="0.3">
      <c r="A217" s="190">
        <f t="shared" si="4"/>
        <v>132</v>
      </c>
      <c r="B217" s="96" t="s">
        <v>335</v>
      </c>
      <c r="C217" s="113">
        <v>3.1</v>
      </c>
      <c r="D217" s="287">
        <v>2</v>
      </c>
      <c r="E217" s="287">
        <v>2</v>
      </c>
      <c r="F217" s="311">
        <v>100000</v>
      </c>
      <c r="G217" s="311">
        <v>100000</v>
      </c>
      <c r="H217" s="312">
        <v>100000</v>
      </c>
      <c r="I217" s="311">
        <v>100000</v>
      </c>
      <c r="J217" s="306" t="s">
        <v>316</v>
      </c>
    </row>
    <row r="218" spans="1:10" s="170" customFormat="1" ht="39" x14ac:dyDescent="0.3">
      <c r="A218" s="190">
        <f t="shared" si="4"/>
        <v>133</v>
      </c>
      <c r="B218" s="96" t="s">
        <v>314</v>
      </c>
      <c r="C218" s="113">
        <v>3.1</v>
      </c>
      <c r="D218" s="287">
        <v>2</v>
      </c>
      <c r="E218" s="287">
        <v>2</v>
      </c>
      <c r="F218" s="311">
        <v>100000</v>
      </c>
      <c r="G218" s="311">
        <v>100000</v>
      </c>
      <c r="H218" s="312">
        <v>100000</v>
      </c>
      <c r="I218" s="311">
        <v>100000</v>
      </c>
      <c r="J218" s="306" t="s">
        <v>316</v>
      </c>
    </row>
    <row r="219" spans="1:10" s="170" customFormat="1" ht="39" x14ac:dyDescent="0.3">
      <c r="A219" s="190">
        <f t="shared" si="4"/>
        <v>134</v>
      </c>
      <c r="B219" s="96" t="s">
        <v>315</v>
      </c>
      <c r="C219" s="113">
        <v>3.1</v>
      </c>
      <c r="D219" s="287">
        <v>2</v>
      </c>
      <c r="E219" s="287">
        <v>2</v>
      </c>
      <c r="F219" s="311">
        <v>100000</v>
      </c>
      <c r="G219" s="311">
        <v>100000</v>
      </c>
      <c r="H219" s="312">
        <v>100000</v>
      </c>
      <c r="I219" s="311">
        <v>100000</v>
      </c>
      <c r="J219" s="306" t="s">
        <v>316</v>
      </c>
    </row>
    <row r="220" spans="1:10" s="421" customFormat="1" x14ac:dyDescent="0.3">
      <c r="A220" s="295"/>
      <c r="B220" s="895" t="s">
        <v>3</v>
      </c>
      <c r="C220" s="895"/>
      <c r="D220" s="895"/>
      <c r="E220" s="895"/>
      <c r="F220" s="895" t="s">
        <v>4</v>
      </c>
      <c r="G220" s="895"/>
      <c r="H220" s="895"/>
      <c r="I220" s="895"/>
      <c r="J220" s="895"/>
    </row>
    <row r="221" spans="1:10" s="421" customFormat="1" x14ac:dyDescent="0.3">
      <c r="A221" s="297"/>
      <c r="B221" s="896"/>
      <c r="C221" s="896"/>
      <c r="D221" s="896"/>
      <c r="E221" s="896"/>
      <c r="F221" s="896"/>
      <c r="G221" s="896"/>
      <c r="H221" s="896"/>
      <c r="I221" s="896"/>
      <c r="J221" s="897"/>
    </row>
    <row r="222" spans="1:10" s="423" customFormat="1" ht="39" x14ac:dyDescent="0.3">
      <c r="A222" s="298"/>
      <c r="B222" s="299" t="s">
        <v>9</v>
      </c>
      <c r="C222" s="300" t="s">
        <v>2</v>
      </c>
      <c r="D222" s="299" t="s">
        <v>10</v>
      </c>
      <c r="E222" s="299" t="s">
        <v>11</v>
      </c>
      <c r="F222" s="299" t="s">
        <v>13</v>
      </c>
      <c r="G222" s="299" t="s">
        <v>14</v>
      </c>
      <c r="H222" s="299" t="s">
        <v>15</v>
      </c>
      <c r="I222" s="299" t="s">
        <v>16</v>
      </c>
      <c r="J222" s="301" t="s">
        <v>12</v>
      </c>
    </row>
    <row r="223" spans="1:10" s="170" customFormat="1" ht="29.25" customHeight="1" x14ac:dyDescent="0.3">
      <c r="A223" s="190">
        <f>A219+1</f>
        <v>135</v>
      </c>
      <c r="B223" s="96" t="s">
        <v>317</v>
      </c>
      <c r="C223" s="113">
        <v>3.1</v>
      </c>
      <c r="D223" s="287">
        <v>2</v>
      </c>
      <c r="E223" s="287">
        <v>2</v>
      </c>
      <c r="F223" s="311">
        <v>800000</v>
      </c>
      <c r="G223" s="311">
        <v>800000</v>
      </c>
      <c r="H223" s="312">
        <v>800000</v>
      </c>
      <c r="I223" s="311">
        <v>800000</v>
      </c>
      <c r="J223" s="306" t="s">
        <v>318</v>
      </c>
    </row>
    <row r="224" spans="1:10" s="170" customFormat="1" ht="39" x14ac:dyDescent="0.3">
      <c r="A224" s="190">
        <f t="shared" si="4"/>
        <v>136</v>
      </c>
      <c r="B224" s="96" t="s">
        <v>319</v>
      </c>
      <c r="C224" s="113">
        <v>3.1</v>
      </c>
      <c r="D224" s="287">
        <v>2</v>
      </c>
      <c r="E224" s="287">
        <v>2</v>
      </c>
      <c r="F224" s="311">
        <v>52000</v>
      </c>
      <c r="G224" s="311">
        <v>52000</v>
      </c>
      <c r="H224" s="312">
        <v>52000</v>
      </c>
      <c r="I224" s="311">
        <v>52000</v>
      </c>
      <c r="J224" s="306" t="s">
        <v>318</v>
      </c>
    </row>
    <row r="225" spans="1:10" s="170" customFormat="1" ht="28.5" customHeight="1" x14ac:dyDescent="0.3">
      <c r="A225" s="190">
        <f t="shared" si="4"/>
        <v>137</v>
      </c>
      <c r="B225" s="96" t="s">
        <v>130</v>
      </c>
      <c r="C225" s="113">
        <v>3.3</v>
      </c>
      <c r="D225" s="287">
        <v>2</v>
      </c>
      <c r="E225" s="287">
        <v>2</v>
      </c>
      <c r="F225" s="311">
        <v>73000</v>
      </c>
      <c r="G225" s="311">
        <v>73000</v>
      </c>
      <c r="H225" s="312">
        <v>73000</v>
      </c>
      <c r="I225" s="311">
        <v>73000</v>
      </c>
      <c r="J225" s="306" t="s">
        <v>318</v>
      </c>
    </row>
    <row r="226" spans="1:10" s="170" customFormat="1" ht="27.75" customHeight="1" x14ac:dyDescent="0.3">
      <c r="A226" s="190">
        <f t="shared" si="4"/>
        <v>138</v>
      </c>
      <c r="B226" s="96" t="s">
        <v>320</v>
      </c>
      <c r="C226" s="113">
        <v>3.3</v>
      </c>
      <c r="D226" s="287">
        <v>2</v>
      </c>
      <c r="E226" s="287">
        <v>2</v>
      </c>
      <c r="F226" s="311">
        <v>91000</v>
      </c>
      <c r="G226" s="311">
        <v>91000</v>
      </c>
      <c r="H226" s="312">
        <v>91000</v>
      </c>
      <c r="I226" s="311">
        <v>91000</v>
      </c>
      <c r="J226" s="306" t="s">
        <v>318</v>
      </c>
    </row>
    <row r="227" spans="1:10" s="170" customFormat="1" ht="58.5" x14ac:dyDescent="0.3">
      <c r="A227" s="190">
        <f t="shared" si="4"/>
        <v>139</v>
      </c>
      <c r="B227" s="96" t="s">
        <v>461</v>
      </c>
      <c r="C227" s="113">
        <v>3.2</v>
      </c>
      <c r="D227" s="287">
        <v>2</v>
      </c>
      <c r="E227" s="287">
        <v>2</v>
      </c>
      <c r="F227" s="311"/>
      <c r="G227" s="311"/>
      <c r="H227" s="312">
        <v>250000000</v>
      </c>
      <c r="I227" s="311"/>
      <c r="J227" s="306" t="s">
        <v>39</v>
      </c>
    </row>
    <row r="228" spans="1:10" s="170" customFormat="1" ht="84.75" customHeight="1" x14ac:dyDescent="0.3">
      <c r="A228" s="190">
        <f t="shared" si="4"/>
        <v>140</v>
      </c>
      <c r="B228" s="96" t="s">
        <v>321</v>
      </c>
      <c r="C228" s="113">
        <v>3.2</v>
      </c>
      <c r="D228" s="287">
        <v>2</v>
      </c>
      <c r="E228" s="287">
        <v>2</v>
      </c>
      <c r="F228" s="311"/>
      <c r="G228" s="311"/>
      <c r="H228" s="312">
        <v>260000000</v>
      </c>
      <c r="I228" s="311"/>
      <c r="J228" s="306" t="s">
        <v>39</v>
      </c>
    </row>
    <row r="229" spans="1:10" ht="72" x14ac:dyDescent="0.3">
      <c r="A229" s="190">
        <f t="shared" si="4"/>
        <v>141</v>
      </c>
      <c r="B229" s="346" t="s">
        <v>81</v>
      </c>
      <c r="C229" s="113">
        <v>3.2</v>
      </c>
      <c r="D229" s="287">
        <v>2</v>
      </c>
      <c r="E229" s="287">
        <v>2</v>
      </c>
      <c r="F229" s="347"/>
      <c r="G229" s="348">
        <v>5000000</v>
      </c>
      <c r="H229" s="348">
        <v>5000000</v>
      </c>
      <c r="I229" s="348">
        <v>5000000</v>
      </c>
      <c r="J229" s="306" t="s">
        <v>39</v>
      </c>
    </row>
    <row r="230" spans="1:10" ht="72" x14ac:dyDescent="0.3">
      <c r="A230" s="190">
        <f t="shared" si="4"/>
        <v>142</v>
      </c>
      <c r="B230" s="346" t="s">
        <v>82</v>
      </c>
      <c r="C230" s="113">
        <v>3.2</v>
      </c>
      <c r="D230" s="287">
        <v>2</v>
      </c>
      <c r="E230" s="287">
        <v>2</v>
      </c>
      <c r="F230" s="347"/>
      <c r="G230" s="348">
        <v>7400000</v>
      </c>
      <c r="H230" s="348">
        <v>7400000</v>
      </c>
      <c r="I230" s="348">
        <v>7400000</v>
      </c>
      <c r="J230" s="306" t="s">
        <v>39</v>
      </c>
    </row>
    <row r="231" spans="1:10" s="421" customFormat="1" x14ac:dyDescent="0.3">
      <c r="A231" s="413"/>
      <c r="B231" s="898" t="s">
        <v>3</v>
      </c>
      <c r="C231" s="898"/>
      <c r="D231" s="898"/>
      <c r="E231" s="898"/>
      <c r="F231" s="898" t="s">
        <v>4</v>
      </c>
      <c r="G231" s="898"/>
      <c r="H231" s="898"/>
      <c r="I231" s="898"/>
      <c r="J231" s="898"/>
    </row>
    <row r="232" spans="1:10" s="421" customFormat="1" x14ac:dyDescent="0.3">
      <c r="A232" s="414"/>
      <c r="B232" s="899"/>
      <c r="C232" s="899"/>
      <c r="D232" s="899"/>
      <c r="E232" s="899"/>
      <c r="F232" s="899"/>
      <c r="G232" s="899"/>
      <c r="H232" s="899"/>
      <c r="I232" s="899"/>
      <c r="J232" s="900"/>
    </row>
    <row r="233" spans="1:10" s="423" customFormat="1" ht="39" x14ac:dyDescent="0.3">
      <c r="A233" s="424"/>
      <c r="B233" s="425" t="s">
        <v>9</v>
      </c>
      <c r="C233" s="426" t="s">
        <v>2</v>
      </c>
      <c r="D233" s="425" t="s">
        <v>10</v>
      </c>
      <c r="E233" s="425" t="s">
        <v>11</v>
      </c>
      <c r="F233" s="425" t="s">
        <v>13</v>
      </c>
      <c r="G233" s="425" t="s">
        <v>14</v>
      </c>
      <c r="H233" s="425" t="s">
        <v>15</v>
      </c>
      <c r="I233" s="425" t="s">
        <v>16</v>
      </c>
      <c r="J233" s="427" t="s">
        <v>12</v>
      </c>
    </row>
    <row r="234" spans="1:10" ht="72" x14ac:dyDescent="0.3">
      <c r="A234" s="190">
        <f>A230+1</f>
        <v>143</v>
      </c>
      <c r="B234" s="346" t="s">
        <v>84</v>
      </c>
      <c r="C234" s="113">
        <v>3.2</v>
      </c>
      <c r="D234" s="287">
        <v>2</v>
      </c>
      <c r="E234" s="287">
        <v>2</v>
      </c>
      <c r="F234" s="347"/>
      <c r="G234" s="348">
        <v>9800000</v>
      </c>
      <c r="H234" s="348">
        <v>9800000</v>
      </c>
      <c r="I234" s="348">
        <v>9800000</v>
      </c>
      <c r="J234" s="306" t="s">
        <v>39</v>
      </c>
    </row>
    <row r="235" spans="1:10" ht="72" x14ac:dyDescent="0.3">
      <c r="A235" s="190">
        <f t="shared" si="4"/>
        <v>144</v>
      </c>
      <c r="B235" s="349" t="s">
        <v>83</v>
      </c>
      <c r="C235" s="113">
        <v>3.2</v>
      </c>
      <c r="D235" s="287">
        <v>2</v>
      </c>
      <c r="E235" s="287">
        <v>2</v>
      </c>
      <c r="F235" s="347"/>
      <c r="G235" s="348">
        <v>9800000</v>
      </c>
      <c r="H235" s="348">
        <v>9800000</v>
      </c>
      <c r="I235" s="348">
        <v>9800000</v>
      </c>
      <c r="J235" s="306" t="s">
        <v>39</v>
      </c>
    </row>
    <row r="236" spans="1:10" ht="48" x14ac:dyDescent="0.3">
      <c r="A236" s="190">
        <f t="shared" si="4"/>
        <v>145</v>
      </c>
      <c r="B236" s="263" t="s">
        <v>464</v>
      </c>
      <c r="C236" s="113">
        <v>3.2</v>
      </c>
      <c r="D236" s="287">
        <v>2</v>
      </c>
      <c r="E236" s="287">
        <v>2</v>
      </c>
      <c r="F236" s="347"/>
      <c r="G236" s="348">
        <v>6300000</v>
      </c>
      <c r="H236" s="348">
        <v>6300000</v>
      </c>
      <c r="I236" s="348">
        <v>6300000</v>
      </c>
      <c r="J236" s="306" t="s">
        <v>39</v>
      </c>
    </row>
    <row r="237" spans="1:10" ht="49.5" customHeight="1" x14ac:dyDescent="0.3">
      <c r="A237" s="190">
        <f t="shared" si="4"/>
        <v>146</v>
      </c>
      <c r="B237" s="263" t="s">
        <v>399</v>
      </c>
      <c r="C237" s="113">
        <v>3.2</v>
      </c>
      <c r="D237" s="287">
        <v>2</v>
      </c>
      <c r="E237" s="287">
        <v>2</v>
      </c>
      <c r="F237" s="347"/>
      <c r="G237" s="348">
        <v>6500000</v>
      </c>
      <c r="H237" s="348">
        <v>6500000</v>
      </c>
      <c r="I237" s="348">
        <v>6500000</v>
      </c>
      <c r="J237" s="306" t="s">
        <v>39</v>
      </c>
    </row>
    <row r="238" spans="1:10" ht="48" x14ac:dyDescent="0.3">
      <c r="A238" s="190">
        <f t="shared" si="4"/>
        <v>147</v>
      </c>
      <c r="B238" s="262" t="s">
        <v>400</v>
      </c>
      <c r="C238" s="113">
        <v>3.2</v>
      </c>
      <c r="D238" s="287">
        <v>2</v>
      </c>
      <c r="E238" s="287">
        <v>2</v>
      </c>
      <c r="F238" s="347"/>
      <c r="G238" s="265">
        <v>9800000</v>
      </c>
      <c r="H238" s="265">
        <v>9800000</v>
      </c>
      <c r="I238" s="265">
        <v>9800000</v>
      </c>
      <c r="J238" s="306" t="s">
        <v>39</v>
      </c>
    </row>
    <row r="239" spans="1:10" ht="72" x14ac:dyDescent="0.3">
      <c r="A239" s="190">
        <f t="shared" si="4"/>
        <v>148</v>
      </c>
      <c r="B239" s="263" t="s">
        <v>86</v>
      </c>
      <c r="C239" s="113">
        <v>3.2</v>
      </c>
      <c r="D239" s="287">
        <v>2</v>
      </c>
      <c r="E239" s="287">
        <v>2</v>
      </c>
      <c r="F239" s="347"/>
      <c r="G239" s="348">
        <v>9800000</v>
      </c>
      <c r="H239" s="348">
        <v>9800000</v>
      </c>
      <c r="I239" s="348">
        <v>9800000</v>
      </c>
      <c r="J239" s="306" t="s">
        <v>39</v>
      </c>
    </row>
    <row r="240" spans="1:10" s="296" customFormat="1" x14ac:dyDescent="0.3">
      <c r="A240" s="295"/>
      <c r="B240" s="895" t="s">
        <v>3</v>
      </c>
      <c r="C240" s="895"/>
      <c r="D240" s="895"/>
      <c r="E240" s="895"/>
      <c r="F240" s="895" t="s">
        <v>4</v>
      </c>
      <c r="G240" s="895"/>
      <c r="H240" s="895"/>
      <c r="I240" s="895"/>
      <c r="J240" s="895"/>
    </row>
    <row r="241" spans="1:10" s="296" customFormat="1" x14ac:dyDescent="0.3">
      <c r="A241" s="297"/>
      <c r="B241" s="896"/>
      <c r="C241" s="896"/>
      <c r="D241" s="896"/>
      <c r="E241" s="896"/>
      <c r="F241" s="896"/>
      <c r="G241" s="896"/>
      <c r="H241" s="896"/>
      <c r="I241" s="896"/>
      <c r="J241" s="897"/>
    </row>
    <row r="242" spans="1:10" s="302" customFormat="1" ht="39" x14ac:dyDescent="0.3">
      <c r="A242" s="298"/>
      <c r="B242" s="299" t="s">
        <v>9</v>
      </c>
      <c r="C242" s="300" t="s">
        <v>2</v>
      </c>
      <c r="D242" s="299" t="s">
        <v>10</v>
      </c>
      <c r="E242" s="299" t="s">
        <v>11</v>
      </c>
      <c r="F242" s="299" t="s">
        <v>13</v>
      </c>
      <c r="G242" s="299" t="s">
        <v>14</v>
      </c>
      <c r="H242" s="299" t="s">
        <v>15</v>
      </c>
      <c r="I242" s="299" t="s">
        <v>16</v>
      </c>
      <c r="J242" s="301" t="s">
        <v>12</v>
      </c>
    </row>
    <row r="243" spans="1:10" ht="72" x14ac:dyDescent="0.3">
      <c r="A243" s="190">
        <f>A239+1</f>
        <v>149</v>
      </c>
      <c r="B243" s="263" t="s">
        <v>401</v>
      </c>
      <c r="C243" s="113">
        <v>3.2</v>
      </c>
      <c r="D243" s="287">
        <v>2</v>
      </c>
      <c r="E243" s="287">
        <v>2</v>
      </c>
      <c r="F243" s="347"/>
      <c r="G243" s="348">
        <v>8200000</v>
      </c>
      <c r="H243" s="348">
        <v>8200000</v>
      </c>
      <c r="I243" s="348">
        <v>8200000</v>
      </c>
      <c r="J243" s="306" t="s">
        <v>39</v>
      </c>
    </row>
    <row r="244" spans="1:10" ht="72" x14ac:dyDescent="0.3">
      <c r="A244" s="190">
        <f t="shared" si="4"/>
        <v>150</v>
      </c>
      <c r="B244" s="263" t="s">
        <v>431</v>
      </c>
      <c r="C244" s="113">
        <v>3.2</v>
      </c>
      <c r="D244" s="287">
        <v>2</v>
      </c>
      <c r="E244" s="287">
        <v>2</v>
      </c>
      <c r="F244" s="347"/>
      <c r="G244" s="348">
        <v>9800000</v>
      </c>
      <c r="H244" s="348">
        <v>9800000</v>
      </c>
      <c r="I244" s="348">
        <v>9800000</v>
      </c>
      <c r="J244" s="306" t="s">
        <v>39</v>
      </c>
    </row>
    <row r="245" spans="1:10" ht="72" x14ac:dyDescent="0.3">
      <c r="A245" s="190">
        <f>A244+1</f>
        <v>151</v>
      </c>
      <c r="B245" s="263" t="s">
        <v>432</v>
      </c>
      <c r="C245" s="113">
        <v>3.2</v>
      </c>
      <c r="D245" s="287">
        <v>2</v>
      </c>
      <c r="E245" s="287">
        <v>2</v>
      </c>
      <c r="F245" s="347"/>
      <c r="G245" s="348">
        <v>9800000</v>
      </c>
      <c r="H245" s="348">
        <v>9800000</v>
      </c>
      <c r="I245" s="348">
        <v>9800000</v>
      </c>
      <c r="J245" s="306" t="s">
        <v>39</v>
      </c>
    </row>
    <row r="246" spans="1:10" ht="72" x14ac:dyDescent="0.3">
      <c r="A246" s="190">
        <f t="shared" si="4"/>
        <v>152</v>
      </c>
      <c r="B246" s="263" t="s">
        <v>433</v>
      </c>
      <c r="C246" s="113">
        <v>3.2</v>
      </c>
      <c r="D246" s="287">
        <v>2</v>
      </c>
      <c r="E246" s="287">
        <v>2</v>
      </c>
      <c r="F246" s="347"/>
      <c r="G246" s="348">
        <v>9800000</v>
      </c>
      <c r="H246" s="348">
        <v>9800000</v>
      </c>
      <c r="I246" s="348">
        <v>9800000</v>
      </c>
      <c r="J246" s="306" t="s">
        <v>39</v>
      </c>
    </row>
    <row r="247" spans="1:10" ht="72" x14ac:dyDescent="0.3">
      <c r="A247" s="190">
        <f t="shared" si="4"/>
        <v>153</v>
      </c>
      <c r="B247" s="263" t="s">
        <v>434</v>
      </c>
      <c r="C247" s="113">
        <v>3.2</v>
      </c>
      <c r="D247" s="287">
        <v>2</v>
      </c>
      <c r="E247" s="287">
        <v>2</v>
      </c>
      <c r="F247" s="347"/>
      <c r="G247" s="348">
        <v>9800000</v>
      </c>
      <c r="H247" s="348">
        <v>9800000</v>
      </c>
      <c r="I247" s="348">
        <v>9800000</v>
      </c>
      <c r="J247" s="306" t="s">
        <v>39</v>
      </c>
    </row>
    <row r="248" spans="1:10" s="296" customFormat="1" x14ac:dyDescent="0.3">
      <c r="A248" s="295"/>
      <c r="B248" s="895" t="s">
        <v>3</v>
      </c>
      <c r="C248" s="895"/>
      <c r="D248" s="895"/>
      <c r="E248" s="895"/>
      <c r="F248" s="895" t="s">
        <v>4</v>
      </c>
      <c r="G248" s="895"/>
      <c r="H248" s="895"/>
      <c r="I248" s="895"/>
      <c r="J248" s="895"/>
    </row>
    <row r="249" spans="1:10" s="296" customFormat="1" x14ac:dyDescent="0.3">
      <c r="A249" s="297"/>
      <c r="B249" s="896"/>
      <c r="C249" s="896"/>
      <c r="D249" s="896"/>
      <c r="E249" s="896"/>
      <c r="F249" s="896"/>
      <c r="G249" s="896"/>
      <c r="H249" s="896"/>
      <c r="I249" s="896"/>
      <c r="J249" s="897"/>
    </row>
    <row r="250" spans="1:10" s="302" customFormat="1" ht="39" x14ac:dyDescent="0.3">
      <c r="A250" s="298"/>
      <c r="B250" s="299" t="s">
        <v>9</v>
      </c>
      <c r="C250" s="300" t="s">
        <v>2</v>
      </c>
      <c r="D250" s="299" t="s">
        <v>10</v>
      </c>
      <c r="E250" s="299" t="s">
        <v>11</v>
      </c>
      <c r="F250" s="299" t="s">
        <v>13</v>
      </c>
      <c r="G250" s="299" t="s">
        <v>14</v>
      </c>
      <c r="H250" s="299" t="s">
        <v>15</v>
      </c>
      <c r="I250" s="299" t="s">
        <v>16</v>
      </c>
      <c r="J250" s="301" t="s">
        <v>12</v>
      </c>
    </row>
    <row r="251" spans="1:10" ht="72" x14ac:dyDescent="0.3">
      <c r="A251" s="190">
        <f>A247+1</f>
        <v>154</v>
      </c>
      <c r="B251" s="263" t="s">
        <v>435</v>
      </c>
      <c r="C251" s="113">
        <v>3.2</v>
      </c>
      <c r="D251" s="287">
        <v>2</v>
      </c>
      <c r="E251" s="287">
        <v>2</v>
      </c>
      <c r="F251" s="347"/>
      <c r="G251" s="348">
        <v>9800000</v>
      </c>
      <c r="H251" s="348">
        <v>9800000</v>
      </c>
      <c r="I251" s="348">
        <v>9800000</v>
      </c>
      <c r="J251" s="306" t="s">
        <v>39</v>
      </c>
    </row>
    <row r="252" spans="1:10" ht="72" x14ac:dyDescent="0.3">
      <c r="A252" s="190">
        <f t="shared" si="4"/>
        <v>155</v>
      </c>
      <c r="B252" s="263" t="s">
        <v>436</v>
      </c>
      <c r="C252" s="113">
        <v>3.2</v>
      </c>
      <c r="D252" s="287">
        <v>2</v>
      </c>
      <c r="E252" s="287">
        <v>2</v>
      </c>
      <c r="F252" s="347"/>
      <c r="G252" s="348">
        <v>9800000</v>
      </c>
      <c r="H252" s="348">
        <v>9800000</v>
      </c>
      <c r="I252" s="348">
        <v>9800000</v>
      </c>
      <c r="J252" s="306" t="s">
        <v>39</v>
      </c>
    </row>
    <row r="253" spans="1:10" ht="72" x14ac:dyDescent="0.3">
      <c r="A253" s="190">
        <f t="shared" si="4"/>
        <v>156</v>
      </c>
      <c r="B253" s="263" t="s">
        <v>437</v>
      </c>
      <c r="C253" s="113">
        <v>3.2</v>
      </c>
      <c r="D253" s="287">
        <v>2</v>
      </c>
      <c r="E253" s="287">
        <v>2</v>
      </c>
      <c r="F253" s="347"/>
      <c r="G253" s="348">
        <v>8000000</v>
      </c>
      <c r="H253" s="348">
        <v>8000000</v>
      </c>
      <c r="I253" s="348">
        <v>8000000</v>
      </c>
      <c r="J253" s="306" t="s">
        <v>39</v>
      </c>
    </row>
    <row r="254" spans="1:10" ht="72" x14ac:dyDescent="0.3">
      <c r="A254" s="190">
        <f>A253+1</f>
        <v>157</v>
      </c>
      <c r="B254" s="263" t="s">
        <v>402</v>
      </c>
      <c r="C254" s="113">
        <v>3.2</v>
      </c>
      <c r="D254" s="287">
        <v>2</v>
      </c>
      <c r="E254" s="287">
        <v>2</v>
      </c>
      <c r="F254" s="347"/>
      <c r="G254" s="348">
        <v>9800000</v>
      </c>
      <c r="H254" s="348">
        <v>9800000</v>
      </c>
      <c r="I254" s="348">
        <v>9800000</v>
      </c>
      <c r="J254" s="306" t="s">
        <v>39</v>
      </c>
    </row>
    <row r="255" spans="1:10" ht="72" x14ac:dyDescent="0.3">
      <c r="A255" s="190">
        <f>A254+1</f>
        <v>158</v>
      </c>
      <c r="B255" s="263" t="s">
        <v>438</v>
      </c>
      <c r="C255" s="113">
        <v>3.2</v>
      </c>
      <c r="D255" s="287">
        <v>2</v>
      </c>
      <c r="E255" s="287">
        <v>2</v>
      </c>
      <c r="F255" s="347"/>
      <c r="G255" s="348">
        <v>9800000</v>
      </c>
      <c r="H255" s="348">
        <v>9800000</v>
      </c>
      <c r="I255" s="348">
        <v>9800000</v>
      </c>
      <c r="J255" s="306" t="s">
        <v>39</v>
      </c>
    </row>
    <row r="256" spans="1:10" s="296" customFormat="1" x14ac:dyDescent="0.3">
      <c r="A256" s="295"/>
      <c r="B256" s="895" t="s">
        <v>3</v>
      </c>
      <c r="C256" s="895"/>
      <c r="D256" s="895"/>
      <c r="E256" s="895"/>
      <c r="F256" s="895" t="s">
        <v>4</v>
      </c>
      <c r="G256" s="895"/>
      <c r="H256" s="895"/>
      <c r="I256" s="895"/>
      <c r="J256" s="895"/>
    </row>
    <row r="257" spans="1:10" s="296" customFormat="1" x14ac:dyDescent="0.3">
      <c r="A257" s="297"/>
      <c r="B257" s="896"/>
      <c r="C257" s="896"/>
      <c r="D257" s="896"/>
      <c r="E257" s="896"/>
      <c r="F257" s="896"/>
      <c r="G257" s="896"/>
      <c r="H257" s="896"/>
      <c r="I257" s="896"/>
      <c r="J257" s="897"/>
    </row>
    <row r="258" spans="1:10" s="302" customFormat="1" ht="39" x14ac:dyDescent="0.3">
      <c r="A258" s="298"/>
      <c r="B258" s="299" t="s">
        <v>9</v>
      </c>
      <c r="C258" s="300" t="s">
        <v>2</v>
      </c>
      <c r="D258" s="299" t="s">
        <v>10</v>
      </c>
      <c r="E258" s="299" t="s">
        <v>11</v>
      </c>
      <c r="F258" s="299" t="s">
        <v>13</v>
      </c>
      <c r="G258" s="299" t="s">
        <v>14</v>
      </c>
      <c r="H258" s="299" t="s">
        <v>15</v>
      </c>
      <c r="I258" s="299" t="s">
        <v>16</v>
      </c>
      <c r="J258" s="301" t="s">
        <v>12</v>
      </c>
    </row>
    <row r="259" spans="1:10" ht="48" x14ac:dyDescent="0.3">
      <c r="A259" s="190">
        <f>A255+1</f>
        <v>159</v>
      </c>
      <c r="B259" s="263" t="s">
        <v>403</v>
      </c>
      <c r="C259" s="113">
        <v>3.2</v>
      </c>
      <c r="D259" s="287">
        <v>2</v>
      </c>
      <c r="E259" s="287">
        <v>2</v>
      </c>
      <c r="F259" s="347"/>
      <c r="G259" s="348">
        <v>9800000</v>
      </c>
      <c r="H259" s="348">
        <v>9800000</v>
      </c>
      <c r="I259" s="348">
        <v>9800000</v>
      </c>
      <c r="J259" s="306" t="s">
        <v>39</v>
      </c>
    </row>
    <row r="260" spans="1:10" ht="72" x14ac:dyDescent="0.3">
      <c r="A260" s="190">
        <f>A259+1</f>
        <v>160</v>
      </c>
      <c r="B260" s="263" t="s">
        <v>439</v>
      </c>
      <c r="C260" s="113">
        <v>3.2</v>
      </c>
      <c r="D260" s="287">
        <v>2</v>
      </c>
      <c r="E260" s="287">
        <v>2</v>
      </c>
      <c r="F260" s="347"/>
      <c r="G260" s="348">
        <v>5200000</v>
      </c>
      <c r="H260" s="348">
        <v>5200000</v>
      </c>
      <c r="I260" s="348">
        <v>5200000</v>
      </c>
      <c r="J260" s="306" t="s">
        <v>39</v>
      </c>
    </row>
    <row r="261" spans="1:10" ht="72" x14ac:dyDescent="0.3">
      <c r="A261" s="190">
        <f>A260+1</f>
        <v>161</v>
      </c>
      <c r="B261" s="263" t="s">
        <v>404</v>
      </c>
      <c r="C261" s="113">
        <v>3.2</v>
      </c>
      <c r="D261" s="287">
        <v>2</v>
      </c>
      <c r="E261" s="287">
        <v>2</v>
      </c>
      <c r="F261" s="347"/>
      <c r="G261" s="348">
        <v>8200000</v>
      </c>
      <c r="H261" s="348">
        <v>8200000</v>
      </c>
      <c r="I261" s="348">
        <v>8200000</v>
      </c>
      <c r="J261" s="306" t="s">
        <v>39</v>
      </c>
    </row>
    <row r="262" spans="1:10" ht="72" x14ac:dyDescent="0.3">
      <c r="A262" s="190">
        <f>A261+1</f>
        <v>162</v>
      </c>
      <c r="B262" s="263" t="s">
        <v>440</v>
      </c>
      <c r="C262" s="113">
        <v>3.2</v>
      </c>
      <c r="D262" s="287">
        <v>2</v>
      </c>
      <c r="E262" s="287">
        <v>2</v>
      </c>
      <c r="F262" s="347"/>
      <c r="G262" s="348">
        <v>9800000</v>
      </c>
      <c r="H262" s="348">
        <v>9800000</v>
      </c>
      <c r="I262" s="348">
        <v>9800000</v>
      </c>
      <c r="J262" s="306" t="s">
        <v>39</v>
      </c>
    </row>
    <row r="263" spans="1:10" ht="72" x14ac:dyDescent="0.3">
      <c r="A263" s="190">
        <f>A262+1</f>
        <v>163</v>
      </c>
      <c r="B263" s="263" t="s">
        <v>405</v>
      </c>
      <c r="C263" s="113">
        <v>3.2</v>
      </c>
      <c r="D263" s="287">
        <v>2</v>
      </c>
      <c r="E263" s="287">
        <v>2</v>
      </c>
      <c r="F263" s="347"/>
      <c r="G263" s="348">
        <v>4275000</v>
      </c>
      <c r="H263" s="348">
        <v>4275000</v>
      </c>
      <c r="I263" s="348">
        <v>4275000</v>
      </c>
      <c r="J263" s="306" t="s">
        <v>39</v>
      </c>
    </row>
    <row r="264" spans="1:10" ht="72" x14ac:dyDescent="0.3">
      <c r="A264" s="190">
        <f>A263+1</f>
        <v>164</v>
      </c>
      <c r="B264" s="264" t="s">
        <v>442</v>
      </c>
      <c r="C264" s="113">
        <v>3.2</v>
      </c>
      <c r="D264" s="287">
        <v>2</v>
      </c>
      <c r="E264" s="287">
        <v>2</v>
      </c>
      <c r="F264" s="347"/>
      <c r="G264" s="350">
        <v>8500000</v>
      </c>
      <c r="H264" s="350">
        <v>8500000</v>
      </c>
      <c r="I264" s="350">
        <v>8500000</v>
      </c>
      <c r="J264" s="306" t="s">
        <v>39</v>
      </c>
    </row>
    <row r="265" spans="1:10" s="296" customFormat="1" x14ac:dyDescent="0.3">
      <c r="A265" s="295"/>
      <c r="B265" s="895" t="s">
        <v>3</v>
      </c>
      <c r="C265" s="895"/>
      <c r="D265" s="895"/>
      <c r="E265" s="895"/>
      <c r="F265" s="895" t="s">
        <v>4</v>
      </c>
      <c r="G265" s="895"/>
      <c r="H265" s="895"/>
      <c r="I265" s="895"/>
      <c r="J265" s="895"/>
    </row>
    <row r="266" spans="1:10" s="296" customFormat="1" x14ac:dyDescent="0.3">
      <c r="A266" s="297"/>
      <c r="B266" s="896"/>
      <c r="C266" s="896"/>
      <c r="D266" s="896"/>
      <c r="E266" s="896"/>
      <c r="F266" s="896"/>
      <c r="G266" s="896"/>
      <c r="H266" s="896"/>
      <c r="I266" s="896"/>
      <c r="J266" s="897"/>
    </row>
    <row r="267" spans="1:10" s="302" customFormat="1" ht="39" x14ac:dyDescent="0.3">
      <c r="A267" s="298"/>
      <c r="B267" s="299" t="s">
        <v>9</v>
      </c>
      <c r="C267" s="300" t="s">
        <v>2</v>
      </c>
      <c r="D267" s="299" t="s">
        <v>10</v>
      </c>
      <c r="E267" s="299" t="s">
        <v>11</v>
      </c>
      <c r="F267" s="299" t="s">
        <v>13</v>
      </c>
      <c r="G267" s="299" t="s">
        <v>14</v>
      </c>
      <c r="H267" s="299" t="s">
        <v>15</v>
      </c>
      <c r="I267" s="299" t="s">
        <v>16</v>
      </c>
      <c r="J267" s="301" t="s">
        <v>12</v>
      </c>
    </row>
    <row r="268" spans="1:10" ht="72" x14ac:dyDescent="0.3">
      <c r="A268" s="190">
        <f>A264+1</f>
        <v>165</v>
      </c>
      <c r="B268" s="263" t="s">
        <v>441</v>
      </c>
      <c r="C268" s="113">
        <v>3.2</v>
      </c>
      <c r="D268" s="287">
        <v>2</v>
      </c>
      <c r="E268" s="287">
        <v>2</v>
      </c>
      <c r="F268" s="347"/>
      <c r="G268" s="348">
        <v>9800000</v>
      </c>
      <c r="H268" s="348">
        <v>9800000</v>
      </c>
      <c r="I268" s="348">
        <v>9800000</v>
      </c>
      <c r="J268" s="306" t="s">
        <v>39</v>
      </c>
    </row>
    <row r="269" spans="1:10" ht="72" x14ac:dyDescent="0.3">
      <c r="A269" s="190">
        <f>A268+1</f>
        <v>166</v>
      </c>
      <c r="B269" s="264" t="s">
        <v>443</v>
      </c>
      <c r="C269" s="113">
        <v>3.2</v>
      </c>
      <c r="D269" s="287">
        <v>2</v>
      </c>
      <c r="E269" s="287">
        <v>2</v>
      </c>
      <c r="F269" s="347"/>
      <c r="G269" s="348">
        <v>9800000</v>
      </c>
      <c r="H269" s="348">
        <v>9800000</v>
      </c>
      <c r="I269" s="348">
        <v>9800000</v>
      </c>
      <c r="J269" s="306" t="s">
        <v>39</v>
      </c>
    </row>
    <row r="270" spans="1:10" ht="72" x14ac:dyDescent="0.3">
      <c r="A270" s="190">
        <f>A269+1</f>
        <v>167</v>
      </c>
      <c r="B270" s="264" t="s">
        <v>444</v>
      </c>
      <c r="C270" s="113">
        <v>3.2</v>
      </c>
      <c r="D270" s="287">
        <v>2</v>
      </c>
      <c r="E270" s="287">
        <v>2</v>
      </c>
      <c r="F270" s="347"/>
      <c r="G270" s="265">
        <v>4990000</v>
      </c>
      <c r="H270" s="265">
        <v>4990000</v>
      </c>
      <c r="I270" s="265">
        <v>4990000</v>
      </c>
      <c r="J270" s="306" t="s">
        <v>39</v>
      </c>
    </row>
    <row r="271" spans="1:10" ht="72" x14ac:dyDescent="0.3">
      <c r="A271" s="190">
        <f>A270+1</f>
        <v>168</v>
      </c>
      <c r="B271" s="263" t="s">
        <v>445</v>
      </c>
      <c r="C271" s="113">
        <v>3.2</v>
      </c>
      <c r="D271" s="287">
        <v>2</v>
      </c>
      <c r="E271" s="287">
        <v>2</v>
      </c>
      <c r="F271" s="347"/>
      <c r="G271" s="348">
        <v>9800000</v>
      </c>
      <c r="H271" s="348">
        <v>9800000</v>
      </c>
      <c r="I271" s="348">
        <v>9800000</v>
      </c>
      <c r="J271" s="306" t="s">
        <v>39</v>
      </c>
    </row>
    <row r="272" spans="1:10" ht="72" x14ac:dyDescent="0.3">
      <c r="A272" s="190">
        <f>A271+1</f>
        <v>169</v>
      </c>
      <c r="B272" s="264" t="s">
        <v>406</v>
      </c>
      <c r="C272" s="113">
        <v>3.2</v>
      </c>
      <c r="D272" s="287">
        <v>2</v>
      </c>
      <c r="E272" s="287">
        <v>2</v>
      </c>
      <c r="F272" s="347"/>
      <c r="G272" s="351">
        <v>9500000</v>
      </c>
      <c r="H272" s="351">
        <v>9500000</v>
      </c>
      <c r="I272" s="351">
        <v>9500000</v>
      </c>
      <c r="J272" s="306" t="s">
        <v>39</v>
      </c>
    </row>
    <row r="273" spans="1:10" ht="48" x14ac:dyDescent="0.3">
      <c r="A273" s="190">
        <f>A272+1</f>
        <v>170</v>
      </c>
      <c r="B273" s="263" t="s">
        <v>407</v>
      </c>
      <c r="C273" s="113">
        <v>3.2</v>
      </c>
      <c r="D273" s="287">
        <v>2</v>
      </c>
      <c r="E273" s="287">
        <v>2</v>
      </c>
      <c r="F273" s="347"/>
      <c r="G273" s="352">
        <v>8500000</v>
      </c>
      <c r="H273" s="352">
        <v>8500000</v>
      </c>
      <c r="I273" s="352">
        <v>8500000</v>
      </c>
      <c r="J273" s="306" t="s">
        <v>39</v>
      </c>
    </row>
    <row r="274" spans="1:10" s="296" customFormat="1" x14ac:dyDescent="0.3">
      <c r="A274" s="295"/>
      <c r="B274" s="895" t="s">
        <v>3</v>
      </c>
      <c r="C274" s="895"/>
      <c r="D274" s="895"/>
      <c r="E274" s="895"/>
      <c r="F274" s="895" t="s">
        <v>4</v>
      </c>
      <c r="G274" s="895"/>
      <c r="H274" s="895"/>
      <c r="I274" s="895"/>
      <c r="J274" s="895"/>
    </row>
    <row r="275" spans="1:10" s="296" customFormat="1" x14ac:dyDescent="0.3">
      <c r="A275" s="297"/>
      <c r="B275" s="896"/>
      <c r="C275" s="896"/>
      <c r="D275" s="896"/>
      <c r="E275" s="896"/>
      <c r="F275" s="896"/>
      <c r="G275" s="896"/>
      <c r="H275" s="896"/>
      <c r="I275" s="896"/>
      <c r="J275" s="897"/>
    </row>
    <row r="276" spans="1:10" s="302" customFormat="1" ht="39" x14ac:dyDescent="0.3">
      <c r="A276" s="298"/>
      <c r="B276" s="299" t="s">
        <v>9</v>
      </c>
      <c r="C276" s="300" t="s">
        <v>2</v>
      </c>
      <c r="D276" s="299" t="s">
        <v>10</v>
      </c>
      <c r="E276" s="299" t="s">
        <v>11</v>
      </c>
      <c r="F276" s="299" t="s">
        <v>13</v>
      </c>
      <c r="G276" s="299" t="s">
        <v>14</v>
      </c>
      <c r="H276" s="299" t="s">
        <v>15</v>
      </c>
      <c r="I276" s="299" t="s">
        <v>16</v>
      </c>
      <c r="J276" s="301" t="s">
        <v>12</v>
      </c>
    </row>
    <row r="277" spans="1:10" ht="72" x14ac:dyDescent="0.3">
      <c r="A277" s="190">
        <f>A273+1</f>
        <v>171</v>
      </c>
      <c r="B277" s="263" t="s">
        <v>446</v>
      </c>
      <c r="C277" s="113">
        <v>3.2</v>
      </c>
      <c r="D277" s="287">
        <v>2</v>
      </c>
      <c r="E277" s="287">
        <v>2</v>
      </c>
      <c r="F277" s="347"/>
      <c r="G277" s="348">
        <v>9800000</v>
      </c>
      <c r="H277" s="348">
        <v>9800000</v>
      </c>
      <c r="I277" s="348">
        <v>9800000</v>
      </c>
      <c r="J277" s="306" t="s">
        <v>39</v>
      </c>
    </row>
    <row r="278" spans="1:10" ht="72" x14ac:dyDescent="0.3">
      <c r="A278" s="190">
        <f>A277+1</f>
        <v>172</v>
      </c>
      <c r="B278" s="263" t="s">
        <v>447</v>
      </c>
      <c r="C278" s="113">
        <v>3.2</v>
      </c>
      <c r="D278" s="287">
        <v>2</v>
      </c>
      <c r="E278" s="287">
        <v>2</v>
      </c>
      <c r="F278" s="347"/>
      <c r="G278" s="348">
        <v>9800000</v>
      </c>
      <c r="H278" s="348">
        <v>9800000</v>
      </c>
      <c r="I278" s="348">
        <v>9800000</v>
      </c>
      <c r="J278" s="306" t="s">
        <v>39</v>
      </c>
    </row>
    <row r="279" spans="1:10" ht="72" x14ac:dyDescent="0.3">
      <c r="A279" s="190">
        <f>A278+1</f>
        <v>173</v>
      </c>
      <c r="B279" s="263" t="s">
        <v>448</v>
      </c>
      <c r="C279" s="113">
        <v>3.2</v>
      </c>
      <c r="D279" s="287">
        <v>2</v>
      </c>
      <c r="E279" s="287">
        <v>2</v>
      </c>
      <c r="F279" s="347"/>
      <c r="G279" s="348">
        <v>9800000</v>
      </c>
      <c r="H279" s="348">
        <v>9800000</v>
      </c>
      <c r="I279" s="348">
        <v>9800000</v>
      </c>
      <c r="J279" s="306" t="s">
        <v>39</v>
      </c>
    </row>
    <row r="280" spans="1:10" ht="72" x14ac:dyDescent="0.3">
      <c r="A280" s="190">
        <f>A279+1</f>
        <v>174</v>
      </c>
      <c r="B280" s="263" t="s">
        <v>449</v>
      </c>
      <c r="C280" s="113">
        <v>3.2</v>
      </c>
      <c r="D280" s="287">
        <v>2</v>
      </c>
      <c r="E280" s="287">
        <v>2</v>
      </c>
      <c r="F280" s="347"/>
      <c r="G280" s="348">
        <v>9800000</v>
      </c>
      <c r="H280" s="348">
        <v>9800000</v>
      </c>
      <c r="I280" s="348">
        <v>9800000</v>
      </c>
      <c r="J280" s="306" t="s">
        <v>39</v>
      </c>
    </row>
    <row r="281" spans="1:10" ht="72" x14ac:dyDescent="0.3">
      <c r="A281" s="190">
        <f>A280+1</f>
        <v>175</v>
      </c>
      <c r="B281" s="263" t="s">
        <v>450</v>
      </c>
      <c r="C281" s="113">
        <v>3.2</v>
      </c>
      <c r="D281" s="287">
        <v>2</v>
      </c>
      <c r="E281" s="287">
        <v>2</v>
      </c>
      <c r="F281" s="347"/>
      <c r="G281" s="348">
        <v>9800000</v>
      </c>
      <c r="H281" s="348">
        <v>9800000</v>
      </c>
      <c r="I281" s="348">
        <v>9800000</v>
      </c>
      <c r="J281" s="306" t="s">
        <v>39</v>
      </c>
    </row>
    <row r="282" spans="1:10" s="296" customFormat="1" x14ac:dyDescent="0.3">
      <c r="A282" s="295"/>
      <c r="B282" s="895" t="s">
        <v>3</v>
      </c>
      <c r="C282" s="895"/>
      <c r="D282" s="895"/>
      <c r="E282" s="895"/>
      <c r="F282" s="895" t="s">
        <v>4</v>
      </c>
      <c r="G282" s="895"/>
      <c r="H282" s="895"/>
      <c r="I282" s="895"/>
      <c r="J282" s="895"/>
    </row>
    <row r="283" spans="1:10" s="296" customFormat="1" x14ac:dyDescent="0.3">
      <c r="A283" s="297"/>
      <c r="B283" s="896"/>
      <c r="C283" s="896"/>
      <c r="D283" s="896"/>
      <c r="E283" s="896"/>
      <c r="F283" s="896"/>
      <c r="G283" s="896"/>
      <c r="H283" s="896"/>
      <c r="I283" s="896"/>
      <c r="J283" s="897"/>
    </row>
    <row r="284" spans="1:10" s="302" customFormat="1" ht="39" x14ac:dyDescent="0.3">
      <c r="A284" s="298"/>
      <c r="B284" s="299" t="s">
        <v>9</v>
      </c>
      <c r="C284" s="300" t="s">
        <v>2</v>
      </c>
      <c r="D284" s="299" t="s">
        <v>10</v>
      </c>
      <c r="E284" s="299" t="s">
        <v>11</v>
      </c>
      <c r="F284" s="299" t="s">
        <v>13</v>
      </c>
      <c r="G284" s="299" t="s">
        <v>14</v>
      </c>
      <c r="H284" s="299" t="s">
        <v>15</v>
      </c>
      <c r="I284" s="299" t="s">
        <v>16</v>
      </c>
      <c r="J284" s="301" t="s">
        <v>12</v>
      </c>
    </row>
    <row r="285" spans="1:10" ht="72" x14ac:dyDescent="0.3">
      <c r="A285" s="190">
        <f>A281+1</f>
        <v>176</v>
      </c>
      <c r="B285" s="263" t="s">
        <v>451</v>
      </c>
      <c r="C285" s="113">
        <v>3.2</v>
      </c>
      <c r="D285" s="287">
        <v>2</v>
      </c>
      <c r="E285" s="287">
        <v>2</v>
      </c>
      <c r="F285" s="347"/>
      <c r="G285" s="348">
        <v>9800000</v>
      </c>
      <c r="H285" s="348">
        <v>9800000</v>
      </c>
      <c r="I285" s="348">
        <v>9800000</v>
      </c>
      <c r="J285" s="306" t="s">
        <v>39</v>
      </c>
    </row>
    <row r="286" spans="1:10" ht="72" x14ac:dyDescent="0.3">
      <c r="A286" s="190">
        <f>A285+1</f>
        <v>177</v>
      </c>
      <c r="B286" s="263" t="s">
        <v>408</v>
      </c>
      <c r="C286" s="113">
        <v>3.2</v>
      </c>
      <c r="D286" s="287">
        <v>2</v>
      </c>
      <c r="E286" s="287">
        <v>2</v>
      </c>
      <c r="F286" s="347"/>
      <c r="G286" s="348">
        <v>9800000</v>
      </c>
      <c r="H286" s="348">
        <v>9800000</v>
      </c>
      <c r="I286" s="348">
        <v>9800000</v>
      </c>
      <c r="J286" s="306" t="s">
        <v>39</v>
      </c>
    </row>
    <row r="287" spans="1:10" ht="72" x14ac:dyDescent="0.3">
      <c r="A287" s="190">
        <f>A286+1</f>
        <v>178</v>
      </c>
      <c r="B287" s="263" t="s">
        <v>452</v>
      </c>
      <c r="C287" s="113">
        <v>3.2</v>
      </c>
      <c r="D287" s="287">
        <v>2</v>
      </c>
      <c r="E287" s="287">
        <v>2</v>
      </c>
      <c r="F287" s="347"/>
      <c r="G287" s="348">
        <v>8200000</v>
      </c>
      <c r="H287" s="348">
        <v>8200000</v>
      </c>
      <c r="I287" s="348">
        <v>8200000</v>
      </c>
      <c r="J287" s="306" t="s">
        <v>39</v>
      </c>
    </row>
    <row r="288" spans="1:10" ht="72" x14ac:dyDescent="0.3">
      <c r="A288" s="190">
        <f>A287+1</f>
        <v>179</v>
      </c>
      <c r="B288" s="263" t="s">
        <v>123</v>
      </c>
      <c r="C288" s="113">
        <v>3.2</v>
      </c>
      <c r="D288" s="287">
        <v>2</v>
      </c>
      <c r="E288" s="287">
        <v>2</v>
      </c>
      <c r="F288" s="347"/>
      <c r="G288" s="348">
        <v>9800000</v>
      </c>
      <c r="H288" s="348">
        <v>9800000</v>
      </c>
      <c r="I288" s="348">
        <v>9800000</v>
      </c>
      <c r="J288" s="306" t="s">
        <v>39</v>
      </c>
    </row>
    <row r="289" spans="1:10" ht="72" x14ac:dyDescent="0.3">
      <c r="A289" s="190">
        <f>A288+1</f>
        <v>180</v>
      </c>
      <c r="B289" s="263" t="s">
        <v>453</v>
      </c>
      <c r="C289" s="113">
        <v>3.2</v>
      </c>
      <c r="D289" s="287">
        <v>2</v>
      </c>
      <c r="E289" s="287">
        <v>2</v>
      </c>
      <c r="F289" s="347"/>
      <c r="G289" s="348">
        <v>9800000</v>
      </c>
      <c r="H289" s="348">
        <v>9800000</v>
      </c>
      <c r="I289" s="348">
        <v>9800000</v>
      </c>
      <c r="J289" s="306" t="s">
        <v>39</v>
      </c>
    </row>
    <row r="290" spans="1:10" s="296" customFormat="1" x14ac:dyDescent="0.3">
      <c r="A290" s="295"/>
      <c r="B290" s="895" t="s">
        <v>3</v>
      </c>
      <c r="C290" s="895"/>
      <c r="D290" s="895"/>
      <c r="E290" s="895"/>
      <c r="F290" s="895" t="s">
        <v>4</v>
      </c>
      <c r="G290" s="895"/>
      <c r="H290" s="895"/>
      <c r="I290" s="895"/>
      <c r="J290" s="895"/>
    </row>
    <row r="291" spans="1:10" s="296" customFormat="1" x14ac:dyDescent="0.3">
      <c r="A291" s="297"/>
      <c r="B291" s="896"/>
      <c r="C291" s="896"/>
      <c r="D291" s="896"/>
      <c r="E291" s="896"/>
      <c r="F291" s="896"/>
      <c r="G291" s="896"/>
      <c r="H291" s="896"/>
      <c r="I291" s="896"/>
      <c r="J291" s="897"/>
    </row>
    <row r="292" spans="1:10" s="302" customFormat="1" ht="39" x14ac:dyDescent="0.3">
      <c r="A292" s="298"/>
      <c r="B292" s="299" t="s">
        <v>9</v>
      </c>
      <c r="C292" s="300" t="s">
        <v>2</v>
      </c>
      <c r="D292" s="299" t="s">
        <v>10</v>
      </c>
      <c r="E292" s="299" t="s">
        <v>11</v>
      </c>
      <c r="F292" s="299" t="s">
        <v>13</v>
      </c>
      <c r="G292" s="299" t="s">
        <v>14</v>
      </c>
      <c r="H292" s="299" t="s">
        <v>15</v>
      </c>
      <c r="I292" s="299" t="s">
        <v>16</v>
      </c>
      <c r="J292" s="301" t="s">
        <v>12</v>
      </c>
    </row>
    <row r="293" spans="1:10" ht="72" x14ac:dyDescent="0.3">
      <c r="A293" s="190">
        <f>A289+1</f>
        <v>181</v>
      </c>
      <c r="B293" s="263" t="s">
        <v>454</v>
      </c>
      <c r="C293" s="113">
        <v>3.2</v>
      </c>
      <c r="D293" s="287">
        <v>2</v>
      </c>
      <c r="E293" s="287">
        <v>2</v>
      </c>
      <c r="F293" s="347"/>
      <c r="G293" s="348">
        <v>9800000</v>
      </c>
      <c r="H293" s="348">
        <v>9800000</v>
      </c>
      <c r="I293" s="348">
        <v>9800000</v>
      </c>
      <c r="J293" s="306" t="s">
        <v>39</v>
      </c>
    </row>
    <row r="294" spans="1:10" ht="72" x14ac:dyDescent="0.3">
      <c r="A294" s="190">
        <f>A293+1</f>
        <v>182</v>
      </c>
      <c r="B294" s="262" t="s">
        <v>455</v>
      </c>
      <c r="C294" s="113">
        <v>3.2</v>
      </c>
      <c r="D294" s="287">
        <v>2</v>
      </c>
      <c r="E294" s="287">
        <v>2</v>
      </c>
      <c r="F294" s="347"/>
      <c r="G294" s="265">
        <v>8450000</v>
      </c>
      <c r="H294" s="265">
        <v>8450000</v>
      </c>
      <c r="I294" s="265">
        <v>8450000</v>
      </c>
      <c r="J294" s="306" t="s">
        <v>39</v>
      </c>
    </row>
    <row r="295" spans="1:10" ht="72" x14ac:dyDescent="0.3">
      <c r="A295" s="190">
        <f>A294+1</f>
        <v>183</v>
      </c>
      <c r="B295" s="263" t="s">
        <v>456</v>
      </c>
      <c r="C295" s="113">
        <v>3.2</v>
      </c>
      <c r="D295" s="287">
        <v>2</v>
      </c>
      <c r="E295" s="287">
        <v>2</v>
      </c>
      <c r="F295" s="347"/>
      <c r="G295" s="348">
        <v>9800000</v>
      </c>
      <c r="H295" s="348">
        <v>9800000</v>
      </c>
      <c r="I295" s="348">
        <v>9800000</v>
      </c>
      <c r="J295" s="306" t="s">
        <v>39</v>
      </c>
    </row>
    <row r="296" spans="1:10" ht="72" x14ac:dyDescent="0.3">
      <c r="A296" s="190">
        <f>A295+1</f>
        <v>184</v>
      </c>
      <c r="B296" s="263" t="s">
        <v>457</v>
      </c>
      <c r="C296" s="113">
        <v>3.2</v>
      </c>
      <c r="D296" s="287">
        <v>2</v>
      </c>
      <c r="E296" s="287">
        <v>2</v>
      </c>
      <c r="F296" s="347"/>
      <c r="G296" s="348">
        <v>9800000</v>
      </c>
      <c r="H296" s="348">
        <v>9800000</v>
      </c>
      <c r="I296" s="348">
        <v>9800000</v>
      </c>
      <c r="J296" s="306" t="s">
        <v>39</v>
      </c>
    </row>
    <row r="297" spans="1:10" ht="72" x14ac:dyDescent="0.3">
      <c r="A297" s="190">
        <f>A296+1</f>
        <v>185</v>
      </c>
      <c r="B297" s="262" t="s">
        <v>409</v>
      </c>
      <c r="C297" s="113">
        <v>3.2</v>
      </c>
      <c r="D297" s="287">
        <v>2</v>
      </c>
      <c r="E297" s="287">
        <v>2</v>
      </c>
      <c r="F297" s="347"/>
      <c r="G297" s="265">
        <v>5000000</v>
      </c>
      <c r="H297" s="265">
        <v>5000000</v>
      </c>
      <c r="I297" s="265">
        <v>5000000</v>
      </c>
      <c r="J297" s="306" t="s">
        <v>39</v>
      </c>
    </row>
    <row r="298" spans="1:10" s="296" customFormat="1" x14ac:dyDescent="0.3">
      <c r="A298" s="295"/>
      <c r="B298" s="895" t="s">
        <v>3</v>
      </c>
      <c r="C298" s="895"/>
      <c r="D298" s="895"/>
      <c r="E298" s="895"/>
      <c r="F298" s="895" t="s">
        <v>4</v>
      </c>
      <c r="G298" s="895"/>
      <c r="H298" s="895"/>
      <c r="I298" s="895"/>
      <c r="J298" s="895"/>
    </row>
    <row r="299" spans="1:10" s="296" customFormat="1" x14ac:dyDescent="0.3">
      <c r="A299" s="297"/>
      <c r="B299" s="896"/>
      <c r="C299" s="896"/>
      <c r="D299" s="896"/>
      <c r="E299" s="896"/>
      <c r="F299" s="896"/>
      <c r="G299" s="896"/>
      <c r="H299" s="896"/>
      <c r="I299" s="896"/>
      <c r="J299" s="897"/>
    </row>
    <row r="300" spans="1:10" s="302" customFormat="1" ht="39" x14ac:dyDescent="0.3">
      <c r="A300" s="298"/>
      <c r="B300" s="299" t="s">
        <v>9</v>
      </c>
      <c r="C300" s="300" t="s">
        <v>2</v>
      </c>
      <c r="D300" s="299" t="s">
        <v>10</v>
      </c>
      <c r="E300" s="299" t="s">
        <v>11</v>
      </c>
      <c r="F300" s="299" t="s">
        <v>13</v>
      </c>
      <c r="G300" s="299" t="s">
        <v>14</v>
      </c>
      <c r="H300" s="299" t="s">
        <v>15</v>
      </c>
      <c r="I300" s="299" t="s">
        <v>16</v>
      </c>
      <c r="J300" s="301" t="s">
        <v>12</v>
      </c>
    </row>
    <row r="301" spans="1:10" ht="72" x14ac:dyDescent="0.3">
      <c r="A301" s="190">
        <f>A297+1</f>
        <v>186</v>
      </c>
      <c r="B301" s="262" t="s">
        <v>410</v>
      </c>
      <c r="C301" s="113">
        <v>3.2</v>
      </c>
      <c r="D301" s="287">
        <v>2</v>
      </c>
      <c r="E301" s="287">
        <v>2</v>
      </c>
      <c r="F301" s="347"/>
      <c r="G301" s="265">
        <v>9800000</v>
      </c>
      <c r="H301" s="265">
        <v>9800000</v>
      </c>
      <c r="I301" s="265">
        <v>9800000</v>
      </c>
      <c r="J301" s="306" t="s">
        <v>39</v>
      </c>
    </row>
    <row r="302" spans="1:10" ht="72" x14ac:dyDescent="0.3">
      <c r="A302" s="190">
        <f>A301+1</f>
        <v>187</v>
      </c>
      <c r="B302" s="263" t="s">
        <v>458</v>
      </c>
      <c r="C302" s="113">
        <v>3.2</v>
      </c>
      <c r="D302" s="287">
        <v>2</v>
      </c>
      <c r="E302" s="287">
        <v>2</v>
      </c>
      <c r="F302" s="347"/>
      <c r="G302" s="348">
        <v>9800000</v>
      </c>
      <c r="H302" s="348">
        <v>9800000</v>
      </c>
      <c r="I302" s="348">
        <v>9800000</v>
      </c>
      <c r="J302" s="306" t="s">
        <v>39</v>
      </c>
    </row>
    <row r="303" spans="1:10" ht="72" x14ac:dyDescent="0.3">
      <c r="A303" s="190">
        <f>A302+1</f>
        <v>188</v>
      </c>
      <c r="B303" s="263" t="s">
        <v>96</v>
      </c>
      <c r="C303" s="113">
        <v>3.2</v>
      </c>
      <c r="D303" s="287">
        <v>2</v>
      </c>
      <c r="E303" s="287">
        <v>2</v>
      </c>
      <c r="F303" s="347"/>
      <c r="G303" s="348">
        <v>9800000</v>
      </c>
      <c r="H303" s="348">
        <v>9800000</v>
      </c>
      <c r="I303" s="348">
        <v>9800000</v>
      </c>
      <c r="J303" s="306" t="s">
        <v>39</v>
      </c>
    </row>
    <row r="304" spans="1:10" ht="72" x14ac:dyDescent="0.3">
      <c r="A304" s="190">
        <f>A303+1</f>
        <v>189</v>
      </c>
      <c r="B304" s="262" t="s">
        <v>459</v>
      </c>
      <c r="C304" s="113">
        <v>3.2</v>
      </c>
      <c r="D304" s="287">
        <v>2</v>
      </c>
      <c r="E304" s="287">
        <v>2</v>
      </c>
      <c r="F304" s="347"/>
      <c r="G304" s="265">
        <v>6995000</v>
      </c>
      <c r="H304" s="265">
        <v>6995000</v>
      </c>
      <c r="I304" s="265">
        <v>6995000</v>
      </c>
      <c r="J304" s="306" t="s">
        <v>39</v>
      </c>
    </row>
    <row r="305" spans="1:10" ht="72" x14ac:dyDescent="0.3">
      <c r="A305" s="190">
        <f>A304+1</f>
        <v>190</v>
      </c>
      <c r="B305" s="264" t="s">
        <v>411</v>
      </c>
      <c r="C305" s="113">
        <v>3.2</v>
      </c>
      <c r="D305" s="287">
        <v>2</v>
      </c>
      <c r="E305" s="287">
        <v>2</v>
      </c>
      <c r="F305" s="347"/>
      <c r="G305" s="350">
        <v>9800000</v>
      </c>
      <c r="H305" s="350">
        <v>9800000</v>
      </c>
      <c r="I305" s="350">
        <v>9800000</v>
      </c>
      <c r="J305" s="306" t="s">
        <v>39</v>
      </c>
    </row>
    <row r="306" spans="1:10" s="296" customFormat="1" x14ac:dyDescent="0.3">
      <c r="A306" s="295"/>
      <c r="B306" s="895" t="s">
        <v>3</v>
      </c>
      <c r="C306" s="895"/>
      <c r="D306" s="895"/>
      <c r="E306" s="895"/>
      <c r="F306" s="895" t="s">
        <v>4</v>
      </c>
      <c r="G306" s="895"/>
      <c r="H306" s="895"/>
      <c r="I306" s="895"/>
      <c r="J306" s="895"/>
    </row>
    <row r="307" spans="1:10" s="296" customFormat="1" x14ac:dyDescent="0.3">
      <c r="A307" s="297"/>
      <c r="B307" s="896"/>
      <c r="C307" s="896"/>
      <c r="D307" s="896"/>
      <c r="E307" s="896"/>
      <c r="F307" s="896"/>
      <c r="G307" s="896"/>
      <c r="H307" s="896"/>
      <c r="I307" s="896"/>
      <c r="J307" s="897"/>
    </row>
    <row r="308" spans="1:10" s="302" customFormat="1" ht="39" x14ac:dyDescent="0.3">
      <c r="A308" s="298"/>
      <c r="B308" s="299" t="s">
        <v>9</v>
      </c>
      <c r="C308" s="300" t="s">
        <v>2</v>
      </c>
      <c r="D308" s="299" t="s">
        <v>10</v>
      </c>
      <c r="E308" s="299" t="s">
        <v>11</v>
      </c>
      <c r="F308" s="299" t="s">
        <v>13</v>
      </c>
      <c r="G308" s="299" t="s">
        <v>14</v>
      </c>
      <c r="H308" s="299" t="s">
        <v>15</v>
      </c>
      <c r="I308" s="299" t="s">
        <v>16</v>
      </c>
      <c r="J308" s="301" t="s">
        <v>12</v>
      </c>
    </row>
    <row r="309" spans="1:10" ht="72" x14ac:dyDescent="0.3">
      <c r="A309" s="190">
        <f>A305+1</f>
        <v>191</v>
      </c>
      <c r="B309" s="262" t="s">
        <v>412</v>
      </c>
      <c r="C309" s="113">
        <v>3.2</v>
      </c>
      <c r="D309" s="287">
        <v>2</v>
      </c>
      <c r="E309" s="287">
        <v>2</v>
      </c>
      <c r="F309" s="347"/>
      <c r="G309" s="265">
        <v>9500000</v>
      </c>
      <c r="H309" s="265">
        <v>9500000</v>
      </c>
      <c r="I309" s="265">
        <v>9500000</v>
      </c>
      <c r="J309" s="306" t="s">
        <v>39</v>
      </c>
    </row>
    <row r="310" spans="1:10" ht="48" x14ac:dyDescent="0.3">
      <c r="A310" s="190">
        <f>A309+1</f>
        <v>192</v>
      </c>
      <c r="B310" s="262" t="s">
        <v>460</v>
      </c>
      <c r="C310" s="113">
        <v>3.2</v>
      </c>
      <c r="D310" s="287">
        <v>2</v>
      </c>
      <c r="E310" s="287">
        <v>2</v>
      </c>
      <c r="F310" s="347"/>
      <c r="G310" s="265">
        <v>9500000</v>
      </c>
      <c r="H310" s="265">
        <v>9500000</v>
      </c>
      <c r="I310" s="265">
        <v>9500000</v>
      </c>
      <c r="J310" s="306" t="s">
        <v>39</v>
      </c>
    </row>
    <row r="311" spans="1:10" ht="72" x14ac:dyDescent="0.3">
      <c r="A311" s="190">
        <f>A310+1</f>
        <v>193</v>
      </c>
      <c r="B311" s="262" t="s">
        <v>80</v>
      </c>
      <c r="C311" s="113">
        <v>3.2</v>
      </c>
      <c r="D311" s="287">
        <v>2</v>
      </c>
      <c r="E311" s="287">
        <v>2</v>
      </c>
      <c r="F311" s="347"/>
      <c r="G311" s="265">
        <v>6720000</v>
      </c>
      <c r="H311" s="265">
        <v>6720000</v>
      </c>
      <c r="I311" s="265">
        <v>6720000</v>
      </c>
      <c r="J311" s="306" t="s">
        <v>39</v>
      </c>
    </row>
    <row r="312" spans="1:10" ht="72" x14ac:dyDescent="0.3">
      <c r="A312" s="190">
        <f>A311+1</f>
        <v>194</v>
      </c>
      <c r="B312" s="353" t="s">
        <v>413</v>
      </c>
      <c r="C312" s="113">
        <v>3.2</v>
      </c>
      <c r="D312" s="287">
        <v>2</v>
      </c>
      <c r="E312" s="287">
        <v>2</v>
      </c>
      <c r="F312" s="347"/>
      <c r="G312" s="265">
        <v>6720000</v>
      </c>
      <c r="H312" s="265">
        <v>6720000</v>
      </c>
      <c r="I312" s="265">
        <v>6720000</v>
      </c>
      <c r="J312" s="306" t="s">
        <v>39</v>
      </c>
    </row>
    <row r="313" spans="1:10" ht="48" x14ac:dyDescent="0.3">
      <c r="A313" s="190">
        <f>A312+1</f>
        <v>195</v>
      </c>
      <c r="B313" s="262" t="s">
        <v>414</v>
      </c>
      <c r="C313" s="113">
        <v>3.2</v>
      </c>
      <c r="D313" s="287">
        <v>2</v>
      </c>
      <c r="E313" s="287">
        <v>2</v>
      </c>
      <c r="F313" s="347"/>
      <c r="G313" s="265">
        <v>6720000</v>
      </c>
      <c r="H313" s="265">
        <v>6720000</v>
      </c>
      <c r="I313" s="265">
        <v>6720000</v>
      </c>
      <c r="J313" s="306" t="s">
        <v>39</v>
      </c>
    </row>
    <row r="314" spans="1:10" ht="48" x14ac:dyDescent="0.3">
      <c r="A314" s="190">
        <f>A313+1</f>
        <v>196</v>
      </c>
      <c r="B314" s="262" t="s">
        <v>415</v>
      </c>
      <c r="C314" s="113">
        <v>3.2</v>
      </c>
      <c r="D314" s="287">
        <v>2</v>
      </c>
      <c r="E314" s="287">
        <v>2</v>
      </c>
      <c r="F314" s="347"/>
      <c r="G314" s="265">
        <v>6720000</v>
      </c>
      <c r="H314" s="265">
        <v>6720000</v>
      </c>
      <c r="I314" s="265">
        <v>6720000</v>
      </c>
      <c r="J314" s="306" t="s">
        <v>39</v>
      </c>
    </row>
    <row r="315" spans="1:10" s="296" customFormat="1" x14ac:dyDescent="0.3">
      <c r="A315" s="295"/>
      <c r="B315" s="895" t="s">
        <v>3</v>
      </c>
      <c r="C315" s="895"/>
      <c r="D315" s="895"/>
      <c r="E315" s="895"/>
      <c r="F315" s="895" t="s">
        <v>4</v>
      </c>
      <c r="G315" s="895"/>
      <c r="H315" s="895"/>
      <c r="I315" s="895"/>
      <c r="J315" s="895"/>
    </row>
    <row r="316" spans="1:10" s="296" customFormat="1" x14ac:dyDescent="0.3">
      <c r="A316" s="297"/>
      <c r="B316" s="896"/>
      <c r="C316" s="896"/>
      <c r="D316" s="896"/>
      <c r="E316" s="896"/>
      <c r="F316" s="896"/>
      <c r="G316" s="896"/>
      <c r="H316" s="896"/>
      <c r="I316" s="896"/>
      <c r="J316" s="897"/>
    </row>
    <row r="317" spans="1:10" s="302" customFormat="1" ht="39" x14ac:dyDescent="0.3">
      <c r="A317" s="298"/>
      <c r="B317" s="299" t="s">
        <v>9</v>
      </c>
      <c r="C317" s="300" t="s">
        <v>2</v>
      </c>
      <c r="D317" s="299" t="s">
        <v>10</v>
      </c>
      <c r="E317" s="299" t="s">
        <v>11</v>
      </c>
      <c r="F317" s="299" t="s">
        <v>13</v>
      </c>
      <c r="G317" s="299" t="s">
        <v>14</v>
      </c>
      <c r="H317" s="299" t="s">
        <v>15</v>
      </c>
      <c r="I317" s="299" t="s">
        <v>16</v>
      </c>
      <c r="J317" s="301" t="s">
        <v>12</v>
      </c>
    </row>
    <row r="318" spans="1:10" ht="72" x14ac:dyDescent="0.3">
      <c r="A318" s="190">
        <f>A314+1</f>
        <v>197</v>
      </c>
      <c r="B318" s="262" t="s">
        <v>416</v>
      </c>
      <c r="C318" s="113">
        <v>3.2</v>
      </c>
      <c r="D318" s="287">
        <v>2</v>
      </c>
      <c r="E318" s="287">
        <v>2</v>
      </c>
      <c r="F318" s="347"/>
      <c r="G318" s="265">
        <v>6720000</v>
      </c>
      <c r="H318" s="265">
        <v>6720000</v>
      </c>
      <c r="I318" s="265">
        <v>6720000</v>
      </c>
      <c r="J318" s="306" t="s">
        <v>39</v>
      </c>
    </row>
    <row r="319" spans="1:10" ht="72" x14ac:dyDescent="0.3">
      <c r="A319" s="190">
        <f>A318+1</f>
        <v>198</v>
      </c>
      <c r="B319" s="262" t="s">
        <v>417</v>
      </c>
      <c r="C319" s="113">
        <v>3.2</v>
      </c>
      <c r="D319" s="287">
        <v>2</v>
      </c>
      <c r="E319" s="287">
        <v>2</v>
      </c>
      <c r="F319" s="347"/>
      <c r="G319" s="265">
        <v>6720000</v>
      </c>
      <c r="H319" s="265">
        <v>6720000</v>
      </c>
      <c r="I319" s="265">
        <v>6720000</v>
      </c>
      <c r="J319" s="306" t="s">
        <v>39</v>
      </c>
    </row>
    <row r="320" spans="1:10" ht="48" x14ac:dyDescent="0.3">
      <c r="A320" s="190">
        <f>A319+1</f>
        <v>199</v>
      </c>
      <c r="B320" s="262" t="s">
        <v>418</v>
      </c>
      <c r="C320" s="113">
        <v>3.2</v>
      </c>
      <c r="D320" s="287">
        <v>2</v>
      </c>
      <c r="E320" s="287">
        <v>2</v>
      </c>
      <c r="F320" s="347"/>
      <c r="G320" s="265">
        <v>6720000</v>
      </c>
      <c r="H320" s="265">
        <v>6720000</v>
      </c>
      <c r="I320" s="265">
        <v>6720000</v>
      </c>
      <c r="J320" s="306" t="s">
        <v>39</v>
      </c>
    </row>
    <row r="321" spans="1:10" ht="48" x14ac:dyDescent="0.3">
      <c r="A321" s="190">
        <v>200</v>
      </c>
      <c r="B321" s="262" t="s">
        <v>419</v>
      </c>
      <c r="C321" s="113">
        <v>3.2</v>
      </c>
      <c r="D321" s="287">
        <v>2</v>
      </c>
      <c r="E321" s="287">
        <v>2</v>
      </c>
      <c r="F321" s="347"/>
      <c r="G321" s="265">
        <v>6720000</v>
      </c>
      <c r="H321" s="265">
        <v>6720000</v>
      </c>
      <c r="I321" s="265">
        <v>6720000</v>
      </c>
      <c r="J321" s="306" t="s">
        <v>39</v>
      </c>
    </row>
    <row r="322" spans="1:10" ht="48" x14ac:dyDescent="0.3">
      <c r="A322" s="190">
        <f>A321+1</f>
        <v>201</v>
      </c>
      <c r="B322" s="262" t="s">
        <v>420</v>
      </c>
      <c r="C322" s="113">
        <v>3.2</v>
      </c>
      <c r="D322" s="287">
        <v>2</v>
      </c>
      <c r="E322" s="287">
        <v>2</v>
      </c>
      <c r="F322" s="347"/>
      <c r="G322" s="265">
        <v>6720000</v>
      </c>
      <c r="H322" s="265">
        <v>6720000</v>
      </c>
      <c r="I322" s="265">
        <v>6720000</v>
      </c>
      <c r="J322" s="306" t="s">
        <v>39</v>
      </c>
    </row>
    <row r="323" spans="1:10" ht="48" x14ac:dyDescent="0.3">
      <c r="A323" s="190">
        <f>A322+1</f>
        <v>202</v>
      </c>
      <c r="B323" s="262" t="s">
        <v>421</v>
      </c>
      <c r="C323" s="113">
        <v>3.2</v>
      </c>
      <c r="D323" s="287">
        <v>2</v>
      </c>
      <c r="E323" s="287">
        <v>2</v>
      </c>
      <c r="F323" s="347"/>
      <c r="G323" s="265">
        <v>6720000</v>
      </c>
      <c r="H323" s="265">
        <v>6720000</v>
      </c>
      <c r="I323" s="265">
        <v>6720000</v>
      </c>
      <c r="J323" s="306" t="s">
        <v>39</v>
      </c>
    </row>
    <row r="324" spans="1:10" ht="72" x14ac:dyDescent="0.3">
      <c r="A324" s="190">
        <f>A323+1</f>
        <v>203</v>
      </c>
      <c r="B324" s="262" t="s">
        <v>422</v>
      </c>
      <c r="C324" s="113">
        <v>3.2</v>
      </c>
      <c r="D324" s="287">
        <v>2</v>
      </c>
      <c r="E324" s="287">
        <v>2</v>
      </c>
      <c r="F324" s="347"/>
      <c r="G324" s="265">
        <v>6720000</v>
      </c>
      <c r="H324" s="265">
        <v>6720000</v>
      </c>
      <c r="I324" s="265">
        <v>6720000</v>
      </c>
      <c r="J324" s="306" t="s">
        <v>39</v>
      </c>
    </row>
    <row r="325" spans="1:10" s="296" customFormat="1" x14ac:dyDescent="0.3">
      <c r="A325" s="295"/>
      <c r="B325" s="895" t="s">
        <v>3</v>
      </c>
      <c r="C325" s="895"/>
      <c r="D325" s="895"/>
      <c r="E325" s="895"/>
      <c r="F325" s="895" t="s">
        <v>4</v>
      </c>
      <c r="G325" s="895"/>
      <c r="H325" s="895"/>
      <c r="I325" s="895"/>
      <c r="J325" s="895"/>
    </row>
    <row r="326" spans="1:10" s="296" customFormat="1" x14ac:dyDescent="0.3">
      <c r="A326" s="297"/>
      <c r="B326" s="896"/>
      <c r="C326" s="896"/>
      <c r="D326" s="896"/>
      <c r="E326" s="896"/>
      <c r="F326" s="896"/>
      <c r="G326" s="896"/>
      <c r="H326" s="896"/>
      <c r="I326" s="896"/>
      <c r="J326" s="897"/>
    </row>
    <row r="327" spans="1:10" s="302" customFormat="1" ht="39" x14ac:dyDescent="0.3">
      <c r="A327" s="298"/>
      <c r="B327" s="299" t="s">
        <v>9</v>
      </c>
      <c r="C327" s="300" t="s">
        <v>2</v>
      </c>
      <c r="D327" s="299" t="s">
        <v>10</v>
      </c>
      <c r="E327" s="299" t="s">
        <v>11</v>
      </c>
      <c r="F327" s="299" t="s">
        <v>13</v>
      </c>
      <c r="G327" s="299" t="s">
        <v>14</v>
      </c>
      <c r="H327" s="299" t="s">
        <v>15</v>
      </c>
      <c r="I327" s="299" t="s">
        <v>16</v>
      </c>
      <c r="J327" s="301" t="s">
        <v>12</v>
      </c>
    </row>
    <row r="328" spans="1:10" ht="48" x14ac:dyDescent="0.3">
      <c r="A328" s="190">
        <f>A324+1</f>
        <v>204</v>
      </c>
      <c r="B328" s="262" t="s">
        <v>423</v>
      </c>
      <c r="C328" s="113">
        <v>3.2</v>
      </c>
      <c r="D328" s="287">
        <v>2</v>
      </c>
      <c r="E328" s="287">
        <v>2</v>
      </c>
      <c r="F328" s="347"/>
      <c r="G328" s="265">
        <v>6720000</v>
      </c>
      <c r="H328" s="265">
        <v>6720000</v>
      </c>
      <c r="I328" s="265">
        <v>6720000</v>
      </c>
      <c r="J328" s="306" t="s">
        <v>39</v>
      </c>
    </row>
    <row r="329" spans="1:10" ht="72" x14ac:dyDescent="0.3">
      <c r="A329" s="190">
        <f>A328+1</f>
        <v>205</v>
      </c>
      <c r="B329" s="262" t="s">
        <v>424</v>
      </c>
      <c r="C329" s="113">
        <v>3.2</v>
      </c>
      <c r="D329" s="287">
        <v>2</v>
      </c>
      <c r="E329" s="287">
        <v>2</v>
      </c>
      <c r="F329" s="347"/>
      <c r="G329" s="265">
        <v>6720000</v>
      </c>
      <c r="H329" s="265">
        <v>6720000</v>
      </c>
      <c r="I329" s="265">
        <v>6720000</v>
      </c>
      <c r="J329" s="306" t="s">
        <v>39</v>
      </c>
    </row>
    <row r="330" spans="1:10" ht="72" x14ac:dyDescent="0.3">
      <c r="A330" s="190">
        <f>A329+1</f>
        <v>206</v>
      </c>
      <c r="B330" s="262" t="s">
        <v>425</v>
      </c>
      <c r="C330" s="113">
        <v>3.2</v>
      </c>
      <c r="D330" s="287">
        <v>2</v>
      </c>
      <c r="E330" s="287">
        <v>2</v>
      </c>
      <c r="F330" s="347"/>
      <c r="G330" s="265">
        <v>6720000</v>
      </c>
      <c r="H330" s="265">
        <v>6720000</v>
      </c>
      <c r="I330" s="265">
        <v>6720000</v>
      </c>
      <c r="J330" s="306" t="s">
        <v>39</v>
      </c>
    </row>
    <row r="331" spans="1:10" ht="72" x14ac:dyDescent="0.3">
      <c r="A331" s="190">
        <f>A330+1</f>
        <v>207</v>
      </c>
      <c r="B331" s="262" t="s">
        <v>426</v>
      </c>
      <c r="C331" s="113">
        <v>3.2</v>
      </c>
      <c r="D331" s="287">
        <v>2</v>
      </c>
      <c r="E331" s="287">
        <v>2</v>
      </c>
      <c r="F331" s="347"/>
      <c r="G331" s="265">
        <v>9500000</v>
      </c>
      <c r="H331" s="265">
        <v>9500000</v>
      </c>
      <c r="I331" s="265">
        <v>9500000</v>
      </c>
      <c r="J331" s="306" t="s">
        <v>39</v>
      </c>
    </row>
    <row r="332" spans="1:10" ht="72" x14ac:dyDescent="0.3">
      <c r="A332" s="190">
        <f>A331+1</f>
        <v>208</v>
      </c>
      <c r="B332" s="262" t="s">
        <v>427</v>
      </c>
      <c r="C332" s="113">
        <v>3.2</v>
      </c>
      <c r="D332" s="287">
        <v>2</v>
      </c>
      <c r="E332" s="287">
        <v>2</v>
      </c>
      <c r="F332" s="347"/>
      <c r="G332" s="265">
        <v>9500000</v>
      </c>
      <c r="H332" s="265">
        <v>9500000</v>
      </c>
      <c r="I332" s="265">
        <v>9500000</v>
      </c>
      <c r="J332" s="306" t="s">
        <v>39</v>
      </c>
    </row>
    <row r="333" spans="1:10" ht="48" x14ac:dyDescent="0.3">
      <c r="A333" s="190">
        <f>A332+1</f>
        <v>209</v>
      </c>
      <c r="B333" s="262" t="s">
        <v>428</v>
      </c>
      <c r="C333" s="113">
        <v>3.2</v>
      </c>
      <c r="D333" s="287">
        <v>2</v>
      </c>
      <c r="E333" s="287">
        <v>2</v>
      </c>
      <c r="F333" s="347"/>
      <c r="G333" s="265">
        <v>800000</v>
      </c>
      <c r="H333" s="265">
        <v>800000</v>
      </c>
      <c r="I333" s="265">
        <v>800000</v>
      </c>
      <c r="J333" s="306" t="s">
        <v>39</v>
      </c>
    </row>
    <row r="334" spans="1:10" s="296" customFormat="1" x14ac:dyDescent="0.3">
      <c r="A334" s="295"/>
      <c r="B334" s="895" t="s">
        <v>3</v>
      </c>
      <c r="C334" s="895"/>
      <c r="D334" s="895"/>
      <c r="E334" s="895"/>
      <c r="F334" s="895" t="s">
        <v>4</v>
      </c>
      <c r="G334" s="895"/>
      <c r="H334" s="895"/>
      <c r="I334" s="895"/>
      <c r="J334" s="895"/>
    </row>
    <row r="335" spans="1:10" s="296" customFormat="1" x14ac:dyDescent="0.3">
      <c r="A335" s="297"/>
      <c r="B335" s="896"/>
      <c r="C335" s="896"/>
      <c r="D335" s="896"/>
      <c r="E335" s="896"/>
      <c r="F335" s="896"/>
      <c r="G335" s="896"/>
      <c r="H335" s="896"/>
      <c r="I335" s="896"/>
      <c r="J335" s="897"/>
    </row>
    <row r="336" spans="1:10" s="302" customFormat="1" ht="39" x14ac:dyDescent="0.3">
      <c r="A336" s="298"/>
      <c r="B336" s="299" t="s">
        <v>9</v>
      </c>
      <c r="C336" s="300" t="s">
        <v>2</v>
      </c>
      <c r="D336" s="299" t="s">
        <v>10</v>
      </c>
      <c r="E336" s="299" t="s">
        <v>11</v>
      </c>
      <c r="F336" s="299" t="s">
        <v>13</v>
      </c>
      <c r="G336" s="299" t="s">
        <v>14</v>
      </c>
      <c r="H336" s="299" t="s">
        <v>15</v>
      </c>
      <c r="I336" s="299" t="s">
        <v>16</v>
      </c>
      <c r="J336" s="301" t="s">
        <v>12</v>
      </c>
    </row>
    <row r="337" spans="1:10" ht="72" x14ac:dyDescent="0.3">
      <c r="A337" s="190">
        <f>A333+1</f>
        <v>210</v>
      </c>
      <c r="B337" s="262" t="s">
        <v>429</v>
      </c>
      <c r="C337" s="113">
        <v>3.2</v>
      </c>
      <c r="D337" s="287">
        <v>2</v>
      </c>
      <c r="E337" s="287">
        <v>2</v>
      </c>
      <c r="F337" s="347"/>
      <c r="G337" s="265">
        <v>800000</v>
      </c>
      <c r="H337" s="265">
        <v>800000</v>
      </c>
      <c r="I337" s="265">
        <v>800000</v>
      </c>
      <c r="J337" s="306" t="s">
        <v>39</v>
      </c>
    </row>
    <row r="338" spans="1:10" ht="48" x14ac:dyDescent="0.3">
      <c r="A338" s="190">
        <f>A337+1</f>
        <v>211</v>
      </c>
      <c r="B338" s="262" t="s">
        <v>430</v>
      </c>
      <c r="C338" s="113">
        <v>3.2</v>
      </c>
      <c r="D338" s="287">
        <v>2</v>
      </c>
      <c r="E338" s="287">
        <v>2</v>
      </c>
      <c r="F338" s="347"/>
      <c r="G338" s="265">
        <v>800000</v>
      </c>
      <c r="H338" s="265">
        <v>800000</v>
      </c>
      <c r="I338" s="265">
        <v>800000</v>
      </c>
      <c r="J338" s="306" t="s">
        <v>39</v>
      </c>
    </row>
    <row r="339" spans="1:10" ht="48" x14ac:dyDescent="0.3">
      <c r="A339" s="190">
        <v>212</v>
      </c>
      <c r="B339" s="262" t="s">
        <v>471</v>
      </c>
      <c r="C339" s="113">
        <v>3.4</v>
      </c>
      <c r="D339" s="287">
        <v>2</v>
      </c>
      <c r="E339" s="287">
        <v>2</v>
      </c>
      <c r="F339" s="347"/>
      <c r="G339" s="265"/>
      <c r="H339" s="265">
        <v>1500000</v>
      </c>
      <c r="I339" s="265">
        <v>1500000</v>
      </c>
      <c r="J339" s="306" t="s">
        <v>182</v>
      </c>
    </row>
    <row r="340" spans="1:10" ht="24" x14ac:dyDescent="0.3">
      <c r="A340" s="190">
        <v>213</v>
      </c>
      <c r="B340" s="262" t="s">
        <v>472</v>
      </c>
      <c r="C340" s="113">
        <v>3.4</v>
      </c>
      <c r="D340" s="287">
        <v>2</v>
      </c>
      <c r="E340" s="287">
        <v>2</v>
      </c>
      <c r="F340" s="347"/>
      <c r="G340" s="265"/>
      <c r="H340" s="265">
        <v>2800000</v>
      </c>
      <c r="I340" s="265">
        <v>2800000</v>
      </c>
      <c r="J340" s="306" t="s">
        <v>182</v>
      </c>
    </row>
    <row r="341" spans="1:10" ht="24" x14ac:dyDescent="0.3">
      <c r="A341" s="190">
        <v>214</v>
      </c>
      <c r="B341" s="262" t="s">
        <v>473</v>
      </c>
      <c r="C341" s="113">
        <v>3.4</v>
      </c>
      <c r="D341" s="287">
        <v>2</v>
      </c>
      <c r="E341" s="287">
        <v>2</v>
      </c>
      <c r="F341" s="347"/>
      <c r="G341" s="265"/>
      <c r="H341" s="265">
        <v>1500000</v>
      </c>
      <c r="I341" s="265">
        <v>1500000</v>
      </c>
      <c r="J341" s="306" t="s">
        <v>182</v>
      </c>
    </row>
    <row r="342" spans="1:10" ht="48" x14ac:dyDescent="0.3">
      <c r="A342" s="190">
        <v>215</v>
      </c>
      <c r="B342" s="262" t="s">
        <v>474</v>
      </c>
      <c r="C342" s="113">
        <v>3.4</v>
      </c>
      <c r="D342" s="287">
        <v>2</v>
      </c>
      <c r="E342" s="287">
        <v>2</v>
      </c>
      <c r="F342" s="347"/>
      <c r="G342" s="265"/>
      <c r="H342" s="265">
        <v>1300000</v>
      </c>
      <c r="I342" s="265">
        <v>1300000</v>
      </c>
      <c r="J342" s="306" t="s">
        <v>182</v>
      </c>
    </row>
    <row r="343" spans="1:10" ht="24" x14ac:dyDescent="0.3">
      <c r="A343" s="190">
        <v>216</v>
      </c>
      <c r="B343" s="262" t="s">
        <v>475</v>
      </c>
      <c r="C343" s="113">
        <v>3.4</v>
      </c>
      <c r="D343" s="287">
        <v>2</v>
      </c>
      <c r="E343" s="287">
        <v>2</v>
      </c>
      <c r="F343" s="347"/>
      <c r="G343" s="265"/>
      <c r="H343" s="265">
        <v>500000</v>
      </c>
      <c r="I343" s="265">
        <v>500000</v>
      </c>
      <c r="J343" s="306" t="s">
        <v>182</v>
      </c>
    </row>
    <row r="344" spans="1:10" ht="48" x14ac:dyDescent="0.3">
      <c r="A344" s="190">
        <v>217</v>
      </c>
      <c r="B344" s="262" t="s">
        <v>476</v>
      </c>
      <c r="C344" s="113">
        <v>3.2</v>
      </c>
      <c r="D344" s="287">
        <v>2</v>
      </c>
      <c r="E344" s="287">
        <v>2</v>
      </c>
      <c r="F344" s="347"/>
      <c r="G344" s="265">
        <v>10400000</v>
      </c>
      <c r="H344" s="265">
        <v>41600000</v>
      </c>
      <c r="I344" s="265"/>
      <c r="J344" s="306" t="s">
        <v>373</v>
      </c>
    </row>
    <row r="345" spans="1:10" ht="48" x14ac:dyDescent="0.3">
      <c r="A345" s="190">
        <v>218</v>
      </c>
      <c r="B345" s="262" t="s">
        <v>477</v>
      </c>
      <c r="C345" s="113">
        <v>3.2</v>
      </c>
      <c r="D345" s="287">
        <v>2</v>
      </c>
      <c r="E345" s="287">
        <v>2</v>
      </c>
      <c r="F345" s="347"/>
      <c r="G345" s="265">
        <v>3100000</v>
      </c>
      <c r="H345" s="265"/>
      <c r="I345" s="265"/>
      <c r="J345" s="306" t="s">
        <v>373</v>
      </c>
    </row>
    <row r="346" spans="1:10" s="296" customFormat="1" x14ac:dyDescent="0.3">
      <c r="A346" s="295"/>
      <c r="B346" s="895" t="s">
        <v>3</v>
      </c>
      <c r="C346" s="895"/>
      <c r="D346" s="895"/>
      <c r="E346" s="895"/>
      <c r="F346" s="895" t="s">
        <v>4</v>
      </c>
      <c r="G346" s="895"/>
      <c r="H346" s="895"/>
      <c r="I346" s="895"/>
      <c r="J346" s="895"/>
    </row>
    <row r="347" spans="1:10" s="296" customFormat="1" x14ac:dyDescent="0.3">
      <c r="A347" s="297"/>
      <c r="B347" s="896"/>
      <c r="C347" s="896"/>
      <c r="D347" s="896"/>
      <c r="E347" s="896"/>
      <c r="F347" s="896"/>
      <c r="G347" s="896"/>
      <c r="H347" s="896"/>
      <c r="I347" s="896"/>
      <c r="J347" s="897"/>
    </row>
    <row r="348" spans="1:10" s="302" customFormat="1" ht="39" x14ac:dyDescent="0.3">
      <c r="A348" s="298"/>
      <c r="B348" s="299" t="s">
        <v>9</v>
      </c>
      <c r="C348" s="300" t="s">
        <v>2</v>
      </c>
      <c r="D348" s="299" t="s">
        <v>10</v>
      </c>
      <c r="E348" s="299" t="s">
        <v>11</v>
      </c>
      <c r="F348" s="299" t="s">
        <v>13</v>
      </c>
      <c r="G348" s="299" t="s">
        <v>14</v>
      </c>
      <c r="H348" s="299" t="s">
        <v>15</v>
      </c>
      <c r="I348" s="299" t="s">
        <v>16</v>
      </c>
      <c r="J348" s="301" t="s">
        <v>12</v>
      </c>
    </row>
    <row r="349" spans="1:10" ht="48" x14ac:dyDescent="0.3">
      <c r="A349" s="190">
        <v>219</v>
      </c>
      <c r="B349" s="262" t="s">
        <v>478</v>
      </c>
      <c r="C349" s="113">
        <v>3.2</v>
      </c>
      <c r="D349" s="287">
        <v>2</v>
      </c>
      <c r="E349" s="287">
        <v>2</v>
      </c>
      <c r="F349" s="347"/>
      <c r="G349" s="265">
        <v>54200000</v>
      </c>
      <c r="H349" s="265">
        <v>108400000</v>
      </c>
      <c r="I349" s="265">
        <v>108400000</v>
      </c>
      <c r="J349" s="306" t="s">
        <v>479</v>
      </c>
    </row>
    <row r="350" spans="1:10" ht="24" x14ac:dyDescent="0.3">
      <c r="A350" s="190">
        <v>220</v>
      </c>
      <c r="B350" s="262" t="s">
        <v>480</v>
      </c>
      <c r="C350" s="113">
        <v>3.2</v>
      </c>
      <c r="D350" s="287">
        <v>2</v>
      </c>
      <c r="E350" s="287">
        <v>2</v>
      </c>
      <c r="F350" s="347"/>
      <c r="G350" s="265">
        <v>20000000</v>
      </c>
      <c r="H350" s="265"/>
      <c r="I350" s="265"/>
      <c r="J350" s="306" t="s">
        <v>479</v>
      </c>
    </row>
    <row r="351" spans="1:10" ht="48" x14ac:dyDescent="0.3">
      <c r="A351" s="190">
        <v>221</v>
      </c>
      <c r="B351" s="262" t="s">
        <v>481</v>
      </c>
      <c r="C351" s="113">
        <v>3.2</v>
      </c>
      <c r="D351" s="287">
        <v>2</v>
      </c>
      <c r="E351" s="287">
        <v>2</v>
      </c>
      <c r="F351" s="347"/>
      <c r="G351" s="265">
        <v>49512400</v>
      </c>
      <c r="H351" s="265">
        <v>274287600</v>
      </c>
      <c r="I351" s="265"/>
      <c r="J351" s="306" t="s">
        <v>479</v>
      </c>
    </row>
    <row r="352" spans="1:10" ht="24" x14ac:dyDescent="0.3">
      <c r="A352" s="190">
        <v>222</v>
      </c>
      <c r="B352" s="262" t="s">
        <v>482</v>
      </c>
      <c r="C352" s="113">
        <v>3.2</v>
      </c>
      <c r="D352" s="287">
        <v>2</v>
      </c>
      <c r="E352" s="287">
        <v>2</v>
      </c>
      <c r="F352" s="347"/>
      <c r="G352" s="265">
        <v>7541800</v>
      </c>
      <c r="H352" s="265">
        <v>30166900</v>
      </c>
      <c r="I352" s="265"/>
      <c r="J352" s="306" t="s">
        <v>483</v>
      </c>
    </row>
    <row r="353" spans="1:10" ht="48" x14ac:dyDescent="0.3">
      <c r="A353" s="190">
        <v>223</v>
      </c>
      <c r="B353" s="262" t="s">
        <v>484</v>
      </c>
      <c r="C353" s="113">
        <v>3.2</v>
      </c>
      <c r="D353" s="287">
        <v>2</v>
      </c>
      <c r="E353" s="287">
        <v>2</v>
      </c>
      <c r="F353" s="347"/>
      <c r="G353" s="265">
        <v>9052200</v>
      </c>
      <c r="H353" s="265">
        <v>36208500</v>
      </c>
      <c r="I353" s="265"/>
      <c r="J353" s="306" t="s">
        <v>485</v>
      </c>
    </row>
    <row r="354" spans="1:10" ht="40.5" x14ac:dyDescent="0.3">
      <c r="A354" s="401">
        <f>A353+1</f>
        <v>224</v>
      </c>
      <c r="B354" s="402" t="s">
        <v>493</v>
      </c>
      <c r="C354" s="403" t="s">
        <v>5</v>
      </c>
      <c r="D354" s="7">
        <v>2</v>
      </c>
      <c r="E354" s="7">
        <v>1</v>
      </c>
      <c r="F354" s="405">
        <v>53000</v>
      </c>
      <c r="G354" s="405">
        <v>202600</v>
      </c>
      <c r="H354" s="405">
        <v>200000</v>
      </c>
      <c r="I354" s="405">
        <v>200000</v>
      </c>
      <c r="J354" s="8" t="s">
        <v>193</v>
      </c>
    </row>
    <row r="355" spans="1:10" ht="40.5" x14ac:dyDescent="0.3">
      <c r="A355" s="401">
        <f t="shared" ref="A355:A366" si="5">A354+1</f>
        <v>225</v>
      </c>
      <c r="B355" s="6" t="s">
        <v>465</v>
      </c>
      <c r="C355" s="404" t="s">
        <v>5</v>
      </c>
      <c r="D355" s="7">
        <v>2</v>
      </c>
      <c r="E355" s="47">
        <v>1</v>
      </c>
      <c r="F355" s="406">
        <v>150000</v>
      </c>
      <c r="G355" s="406">
        <v>69600</v>
      </c>
      <c r="H355" s="406">
        <v>69600</v>
      </c>
      <c r="I355" s="406">
        <v>69600</v>
      </c>
      <c r="J355" s="8" t="s">
        <v>193</v>
      </c>
    </row>
    <row r="356" spans="1:10" ht="40.5" x14ac:dyDescent="0.3">
      <c r="A356" s="401">
        <f t="shared" si="5"/>
        <v>226</v>
      </c>
      <c r="B356" s="402" t="s">
        <v>494</v>
      </c>
      <c r="C356" s="404" t="s">
        <v>5</v>
      </c>
      <c r="D356" s="7">
        <v>2</v>
      </c>
      <c r="E356" s="47">
        <v>1</v>
      </c>
      <c r="F356" s="407"/>
      <c r="G356" s="407">
        <v>76100</v>
      </c>
      <c r="H356" s="407">
        <v>76100</v>
      </c>
      <c r="I356" s="407">
        <v>76100</v>
      </c>
      <c r="J356" s="8" t="s">
        <v>193</v>
      </c>
    </row>
    <row r="357" spans="1:10" ht="40.5" x14ac:dyDescent="0.3">
      <c r="A357" s="401">
        <f t="shared" si="5"/>
        <v>227</v>
      </c>
      <c r="B357" s="402" t="s">
        <v>495</v>
      </c>
      <c r="C357" s="404" t="s">
        <v>5</v>
      </c>
      <c r="D357" s="7">
        <v>2</v>
      </c>
      <c r="E357" s="47">
        <v>1</v>
      </c>
      <c r="F357" s="407"/>
      <c r="G357" s="407">
        <v>22600</v>
      </c>
      <c r="H357" s="407">
        <v>22600</v>
      </c>
      <c r="I357" s="407">
        <v>22600</v>
      </c>
      <c r="J357" s="8" t="s">
        <v>193</v>
      </c>
    </row>
    <row r="358" spans="1:10" ht="40.5" x14ac:dyDescent="0.3">
      <c r="A358" s="401">
        <f t="shared" si="5"/>
        <v>228</v>
      </c>
      <c r="B358" s="402" t="s">
        <v>466</v>
      </c>
      <c r="C358" s="404" t="s">
        <v>5</v>
      </c>
      <c r="D358" s="7">
        <v>2</v>
      </c>
      <c r="E358" s="47">
        <v>1</v>
      </c>
      <c r="F358" s="407"/>
      <c r="G358" s="407">
        <v>100000</v>
      </c>
      <c r="H358" s="407">
        <v>100000</v>
      </c>
      <c r="I358" s="407">
        <v>100000</v>
      </c>
      <c r="J358" s="8" t="s">
        <v>193</v>
      </c>
    </row>
    <row r="359" spans="1:10" x14ac:dyDescent="0.3">
      <c r="A359" s="401">
        <f t="shared" si="5"/>
        <v>229</v>
      </c>
      <c r="B359" s="6" t="s">
        <v>496</v>
      </c>
      <c r="C359" s="75"/>
      <c r="D359" s="347"/>
      <c r="E359" s="347"/>
      <c r="F359" s="347"/>
      <c r="G359" s="347"/>
      <c r="H359" s="11">
        <v>1300000</v>
      </c>
      <c r="I359" s="408">
        <v>1500000</v>
      </c>
      <c r="J359" s="347" t="s">
        <v>498</v>
      </c>
    </row>
    <row r="360" spans="1:10" x14ac:dyDescent="0.3">
      <c r="A360" s="401">
        <f t="shared" si="5"/>
        <v>230</v>
      </c>
      <c r="B360" s="6" t="s">
        <v>473</v>
      </c>
      <c r="C360" s="75"/>
      <c r="D360" s="347"/>
      <c r="E360" s="347"/>
      <c r="F360" s="347"/>
      <c r="G360" s="347"/>
      <c r="H360" s="11">
        <v>1400000</v>
      </c>
      <c r="I360" s="408">
        <v>1500000</v>
      </c>
      <c r="J360" s="347" t="s">
        <v>498</v>
      </c>
    </row>
    <row r="361" spans="1:10" ht="40.5" x14ac:dyDescent="0.3">
      <c r="A361" s="401">
        <f t="shared" si="5"/>
        <v>231</v>
      </c>
      <c r="B361" s="6" t="s">
        <v>474</v>
      </c>
      <c r="C361" s="75"/>
      <c r="D361" s="347"/>
      <c r="E361" s="347"/>
      <c r="F361" s="347"/>
      <c r="G361" s="347"/>
      <c r="H361" s="11">
        <v>1300000</v>
      </c>
      <c r="I361" s="408">
        <v>1300000</v>
      </c>
      <c r="J361" s="347" t="s">
        <v>498</v>
      </c>
    </row>
    <row r="362" spans="1:10" s="296" customFormat="1" x14ac:dyDescent="0.3">
      <c r="A362" s="295"/>
      <c r="B362" s="895" t="s">
        <v>3</v>
      </c>
      <c r="C362" s="895"/>
      <c r="D362" s="895"/>
      <c r="E362" s="895"/>
      <c r="F362" s="895" t="s">
        <v>4</v>
      </c>
      <c r="G362" s="895"/>
      <c r="H362" s="895"/>
      <c r="I362" s="895"/>
      <c r="J362" s="895"/>
    </row>
    <row r="363" spans="1:10" s="296" customFormat="1" x14ac:dyDescent="0.3">
      <c r="A363" s="297"/>
      <c r="B363" s="896"/>
      <c r="C363" s="896"/>
      <c r="D363" s="896"/>
      <c r="E363" s="896"/>
      <c r="F363" s="896"/>
      <c r="G363" s="896"/>
      <c r="H363" s="896"/>
      <c r="I363" s="896"/>
      <c r="J363" s="897"/>
    </row>
    <row r="364" spans="1:10" s="302" customFormat="1" ht="39" x14ac:dyDescent="0.3">
      <c r="A364" s="298"/>
      <c r="B364" s="299" t="s">
        <v>9</v>
      </c>
      <c r="C364" s="300" t="s">
        <v>2</v>
      </c>
      <c r="D364" s="299" t="s">
        <v>10</v>
      </c>
      <c r="E364" s="299" t="s">
        <v>11</v>
      </c>
      <c r="F364" s="299" t="s">
        <v>13</v>
      </c>
      <c r="G364" s="299" t="s">
        <v>14</v>
      </c>
      <c r="H364" s="299" t="s">
        <v>15</v>
      </c>
      <c r="I364" s="299" t="s">
        <v>16</v>
      </c>
      <c r="J364" s="301" t="s">
        <v>12</v>
      </c>
    </row>
    <row r="365" spans="1:10" x14ac:dyDescent="0.3">
      <c r="A365" s="401">
        <f>A361+1</f>
        <v>232</v>
      </c>
      <c r="B365" s="6" t="s">
        <v>475</v>
      </c>
      <c r="C365" s="75"/>
      <c r="D365" s="347"/>
      <c r="E365" s="347"/>
      <c r="F365" s="347"/>
      <c r="G365" s="347"/>
      <c r="H365" s="11">
        <v>1200000</v>
      </c>
      <c r="I365" s="408">
        <v>1300000</v>
      </c>
      <c r="J365" s="347" t="s">
        <v>498</v>
      </c>
    </row>
    <row r="366" spans="1:10" ht="40.5" x14ac:dyDescent="0.3">
      <c r="A366" s="401">
        <f t="shared" si="5"/>
        <v>233</v>
      </c>
      <c r="B366" s="6" t="s">
        <v>497</v>
      </c>
      <c r="C366" s="75"/>
      <c r="D366" s="347"/>
      <c r="E366" s="347"/>
      <c r="F366" s="347"/>
      <c r="G366" s="347"/>
      <c r="H366" s="347">
        <v>600000</v>
      </c>
      <c r="I366" s="347">
        <v>600000</v>
      </c>
      <c r="J366" s="347" t="s">
        <v>498</v>
      </c>
    </row>
    <row r="367" spans="1:10" s="456" customFormat="1" ht="18.75" x14ac:dyDescent="0.3">
      <c r="A367" s="468"/>
      <c r="B367" s="469" t="s">
        <v>517</v>
      </c>
      <c r="C367" s="470"/>
      <c r="D367" s="471"/>
      <c r="E367" s="471"/>
      <c r="F367" s="472">
        <f>SUM(F38:F366)</f>
        <v>805405530</v>
      </c>
      <c r="G367" s="473">
        <f>SUM(G38:G366)</f>
        <v>1580836313.5</v>
      </c>
      <c r="H367" s="473">
        <f>SUM(H38:H366)</f>
        <v>2422637666.1750002</v>
      </c>
      <c r="I367" s="473">
        <f>SUM(I38:I366)</f>
        <v>1473568656.4837499</v>
      </c>
      <c r="J367" s="471"/>
    </row>
  </sheetData>
  <autoFilter ref="A14:J228" xr:uid="{00000000-0009-0000-0000-000001000000}"/>
  <mergeCells count="109">
    <mergeCell ref="J12:J13"/>
    <mergeCell ref="J32:J33"/>
    <mergeCell ref="B51:E52"/>
    <mergeCell ref="F51:I52"/>
    <mergeCell ref="J51:J52"/>
    <mergeCell ref="B64:E65"/>
    <mergeCell ref="F64:I65"/>
    <mergeCell ref="J64:J65"/>
    <mergeCell ref="B82:E83"/>
    <mergeCell ref="F82:I83"/>
    <mergeCell ref="J82:J83"/>
    <mergeCell ref="B74:E75"/>
    <mergeCell ref="F74:I75"/>
    <mergeCell ref="J74:J75"/>
    <mergeCell ref="C10:D10"/>
    <mergeCell ref="C5:D5"/>
    <mergeCell ref="E5:I5"/>
    <mergeCell ref="B5:B6"/>
    <mergeCell ref="C7:D7"/>
    <mergeCell ref="C8:D8"/>
    <mergeCell ref="C9:D9"/>
    <mergeCell ref="B32:E33"/>
    <mergeCell ref="F32:I33"/>
    <mergeCell ref="B12:E13"/>
    <mergeCell ref="F12:I13"/>
    <mergeCell ref="J90:J91"/>
    <mergeCell ref="B99:E100"/>
    <mergeCell ref="F99:I100"/>
    <mergeCell ref="J99:J100"/>
    <mergeCell ref="B108:E109"/>
    <mergeCell ref="F108:I109"/>
    <mergeCell ref="J108:J109"/>
    <mergeCell ref="B117:E118"/>
    <mergeCell ref="F117:I118"/>
    <mergeCell ref="J117:J118"/>
    <mergeCell ref="B90:E91"/>
    <mergeCell ref="F90:I91"/>
    <mergeCell ref="B126:E127"/>
    <mergeCell ref="F126:I127"/>
    <mergeCell ref="J126:J127"/>
    <mergeCell ref="B137:E138"/>
    <mergeCell ref="F137:I138"/>
    <mergeCell ref="J137:J138"/>
    <mergeCell ref="B147:E148"/>
    <mergeCell ref="F147:I148"/>
    <mergeCell ref="J147:J148"/>
    <mergeCell ref="B157:E158"/>
    <mergeCell ref="F157:I158"/>
    <mergeCell ref="J157:J158"/>
    <mergeCell ref="B168:E169"/>
    <mergeCell ref="F168:I169"/>
    <mergeCell ref="J168:J169"/>
    <mergeCell ref="B181:E182"/>
    <mergeCell ref="F181:I182"/>
    <mergeCell ref="J181:J182"/>
    <mergeCell ref="B193:E194"/>
    <mergeCell ref="F193:I194"/>
    <mergeCell ref="J193:J194"/>
    <mergeCell ref="B205:E206"/>
    <mergeCell ref="F205:I206"/>
    <mergeCell ref="J205:J206"/>
    <mergeCell ref="B220:E221"/>
    <mergeCell ref="F220:I221"/>
    <mergeCell ref="J220:J221"/>
    <mergeCell ref="B315:E316"/>
    <mergeCell ref="F315:I316"/>
    <mergeCell ref="J315:J316"/>
    <mergeCell ref="B334:E335"/>
    <mergeCell ref="F334:I335"/>
    <mergeCell ref="J334:J335"/>
    <mergeCell ref="B231:E232"/>
    <mergeCell ref="F231:I232"/>
    <mergeCell ref="J231:J232"/>
    <mergeCell ref="B240:E241"/>
    <mergeCell ref="F240:I241"/>
    <mergeCell ref="J240:J241"/>
    <mergeCell ref="B256:E257"/>
    <mergeCell ref="F256:I257"/>
    <mergeCell ref="J256:J257"/>
    <mergeCell ref="B248:E249"/>
    <mergeCell ref="F248:I249"/>
    <mergeCell ref="J248:J249"/>
    <mergeCell ref="B282:E283"/>
    <mergeCell ref="F282:I283"/>
    <mergeCell ref="J282:J283"/>
    <mergeCell ref="B290:E291"/>
    <mergeCell ref="F290:I291"/>
    <mergeCell ref="J290:J291"/>
    <mergeCell ref="B265:E266"/>
    <mergeCell ref="F265:I266"/>
    <mergeCell ref="J265:J266"/>
    <mergeCell ref="B274:E275"/>
    <mergeCell ref="F274:I275"/>
    <mergeCell ref="J274:J275"/>
    <mergeCell ref="B306:E307"/>
    <mergeCell ref="F306:I307"/>
    <mergeCell ref="J306:J307"/>
    <mergeCell ref="B298:E299"/>
    <mergeCell ref="F298:I299"/>
    <mergeCell ref="J298:J299"/>
    <mergeCell ref="B362:E363"/>
    <mergeCell ref="F362:I363"/>
    <mergeCell ref="J362:J363"/>
    <mergeCell ref="B346:E347"/>
    <mergeCell ref="F346:I347"/>
    <mergeCell ref="J346:J347"/>
    <mergeCell ref="B325:E326"/>
    <mergeCell ref="F325:I326"/>
    <mergeCell ref="J325:J326"/>
  </mergeCells>
  <printOptions horizontalCentered="1"/>
  <pageMargins left="0" right="0.19685039370078741" top="0.74803149606299213" bottom="0.35433070866141736" header="0.31496062992125984" footer="0.31496062992125984"/>
  <pageSetup paperSize="9" scale="90" orientation="landscape" r:id="rId1"/>
  <headerFooter>
    <oddFooter>&amp;C&amp;"TH SarabunIT๙,ธรรมดา"&amp;12ยุทธศาสตร์ที่ 3  หน้าที่ &amp;N&amp;R&amp;"TH SarabunIT๙,ธรรมดา"&amp;12แผนพัฒนาจังหวัดราชบุรี พ.ศ.2557-2560</oddFooter>
  </headerFooter>
  <rowBreaks count="32" manualBreakCount="32">
    <brk id="11" max="16383" man="1"/>
    <brk id="31" max="16383" man="1"/>
    <brk id="50" max="16383" man="1"/>
    <brk id="63" max="16383" man="1"/>
    <brk id="73" max="9" man="1"/>
    <brk id="81" max="16383" man="1"/>
    <brk id="89" max="16383" man="1"/>
    <brk id="98" max="16383" man="1"/>
    <brk id="107" max="16383" man="1"/>
    <brk id="116" max="16383" man="1"/>
    <brk id="125" max="16383" man="1"/>
    <brk id="136" max="9" man="1"/>
    <brk id="146" max="16383" man="1"/>
    <brk id="156" max="16383" man="1"/>
    <brk id="167" max="16383" man="1"/>
    <brk id="180" max="16383" man="1"/>
    <brk id="192" max="16383" man="1"/>
    <brk id="204" max="16383" man="1"/>
    <brk id="219" max="16383" man="1"/>
    <brk id="230" max="16383" man="1"/>
    <brk id="239" max="16383" man="1"/>
    <brk id="247" max="16383" man="1"/>
    <brk id="255" max="16383" man="1"/>
    <brk id="264" max="9" man="1"/>
    <brk id="281" max="16383" man="1"/>
    <brk id="289" max="16383" man="1"/>
    <brk id="297" max="16383" man="1"/>
    <brk id="305" max="16383" man="1"/>
    <brk id="314" max="16383" man="1"/>
    <brk id="324" max="9" man="1"/>
    <brk id="333" max="16383" man="1"/>
    <brk id="3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87"/>
  <sheetViews>
    <sheetView workbookViewId="0"/>
  </sheetViews>
  <sheetFormatPr defaultColWidth="9" defaultRowHeight="20.25" x14ac:dyDescent="0.2"/>
  <cols>
    <col min="1" max="1" width="5.375" style="161" customWidth="1"/>
    <col min="2" max="2" width="36.625" style="51" customWidth="1"/>
    <col min="3" max="3" width="7.625" style="4" customWidth="1"/>
    <col min="4" max="4" width="7.625" style="51" customWidth="1"/>
    <col min="5" max="5" width="9.625" style="51" customWidth="1"/>
    <col min="6" max="6" width="13.375" style="51" customWidth="1"/>
    <col min="7" max="9" width="13.625" style="51" customWidth="1"/>
    <col min="10" max="10" width="19" style="51" customWidth="1"/>
    <col min="11" max="11" width="11.875" style="51" bestFit="1" customWidth="1"/>
    <col min="12" max="16384" width="9" style="51"/>
  </cols>
  <sheetData>
    <row r="1" spans="1:256" x14ac:dyDescent="0.2">
      <c r="J1" s="50" t="s">
        <v>0</v>
      </c>
    </row>
    <row r="2" spans="1:256" x14ac:dyDescent="0.2">
      <c r="B2" s="50" t="s">
        <v>293</v>
      </c>
    </row>
    <row r="3" spans="1:256" ht="9" customHeight="1" x14ac:dyDescent="0.2">
      <c r="B3" s="50"/>
    </row>
    <row r="4" spans="1:256" s="1" customFormat="1" x14ac:dyDescent="0.3">
      <c r="A4" s="192"/>
      <c r="B4" s="36" t="s">
        <v>490</v>
      </c>
      <c r="C4" s="36"/>
      <c r="D4" s="36"/>
      <c r="E4" s="36"/>
      <c r="F4" s="36"/>
      <c r="G4" s="36"/>
      <c r="H4" s="36"/>
      <c r="I4" s="36"/>
    </row>
    <row r="5" spans="1:256" s="1" customFormat="1" x14ac:dyDescent="0.3">
      <c r="A5" s="192"/>
      <c r="B5" s="36" t="s">
        <v>232</v>
      </c>
      <c r="C5" s="36"/>
      <c r="D5" s="36"/>
      <c r="E5" s="36"/>
      <c r="F5" s="36"/>
      <c r="G5" s="36"/>
      <c r="H5" s="36"/>
      <c r="I5" s="36"/>
    </row>
    <row r="6" spans="1:256" s="1" customFormat="1" x14ac:dyDescent="0.3">
      <c r="A6" s="192"/>
      <c r="B6" s="887" t="s">
        <v>6</v>
      </c>
      <c r="C6" s="925" t="s">
        <v>8</v>
      </c>
      <c r="D6" s="926"/>
      <c r="E6" s="927" t="s">
        <v>1</v>
      </c>
      <c r="F6" s="928"/>
      <c r="G6" s="928"/>
      <c r="H6" s="928"/>
      <c r="I6" s="929"/>
      <c r="J6" s="49" t="s">
        <v>7</v>
      </c>
    </row>
    <row r="7" spans="1:256" s="1" customFormat="1" ht="40.5" x14ac:dyDescent="0.3">
      <c r="A7" s="192"/>
      <c r="B7" s="888"/>
      <c r="C7" s="44"/>
      <c r="D7" s="45"/>
      <c r="E7" s="57" t="s">
        <v>13</v>
      </c>
      <c r="F7" s="47" t="s">
        <v>14</v>
      </c>
      <c r="G7" s="47" t="s">
        <v>15</v>
      </c>
      <c r="H7" s="47" t="s">
        <v>16</v>
      </c>
      <c r="I7" s="22" t="s">
        <v>208</v>
      </c>
      <c r="J7" s="53"/>
    </row>
    <row r="8" spans="1:256" s="92" customFormat="1" ht="83.25" customHeight="1" x14ac:dyDescent="0.3">
      <c r="A8" s="193"/>
      <c r="B8" s="147" t="s">
        <v>233</v>
      </c>
      <c r="C8" s="921" t="s">
        <v>251</v>
      </c>
      <c r="D8" s="922"/>
      <c r="E8" s="54" t="s">
        <v>234</v>
      </c>
      <c r="F8" s="54" t="s">
        <v>234</v>
      </c>
      <c r="G8" s="54" t="s">
        <v>234</v>
      </c>
      <c r="H8" s="54" t="s">
        <v>234</v>
      </c>
      <c r="I8" s="54" t="s">
        <v>234</v>
      </c>
      <c r="J8" s="153" t="s">
        <v>235</v>
      </c>
    </row>
    <row r="9" spans="1:256" s="92" customFormat="1" ht="62.25" customHeight="1" x14ac:dyDescent="0.3">
      <c r="A9" s="193"/>
      <c r="B9" s="148"/>
      <c r="C9" s="923" t="s">
        <v>236</v>
      </c>
      <c r="D9" s="924"/>
      <c r="E9" s="94" t="s">
        <v>237</v>
      </c>
      <c r="F9" s="94" t="s">
        <v>237</v>
      </c>
      <c r="G9" s="94" t="s">
        <v>237</v>
      </c>
      <c r="H9" s="94" t="s">
        <v>237</v>
      </c>
      <c r="I9" s="94" t="s">
        <v>238</v>
      </c>
      <c r="J9" s="155" t="s">
        <v>239</v>
      </c>
    </row>
    <row r="10" spans="1:256" s="146" customFormat="1" ht="83.25" customHeight="1" x14ac:dyDescent="0.3">
      <c r="A10" s="194"/>
      <c r="B10" s="147" t="s">
        <v>240</v>
      </c>
      <c r="C10" s="919" t="s">
        <v>241</v>
      </c>
      <c r="D10" s="920"/>
      <c r="E10" s="156" t="s">
        <v>242</v>
      </c>
      <c r="F10" s="156" t="s">
        <v>242</v>
      </c>
      <c r="G10" s="156" t="s">
        <v>242</v>
      </c>
      <c r="H10" s="156" t="s">
        <v>242</v>
      </c>
      <c r="I10" s="156" t="s">
        <v>242</v>
      </c>
      <c r="J10" s="151" t="s">
        <v>243</v>
      </c>
    </row>
    <row r="11" spans="1:256" s="146" customFormat="1" ht="132" customHeight="1" x14ac:dyDescent="0.3">
      <c r="A11" s="194"/>
      <c r="B11" s="149"/>
      <c r="C11" s="917" t="s">
        <v>244</v>
      </c>
      <c r="D11" s="918"/>
      <c r="E11" s="100" t="s">
        <v>245</v>
      </c>
      <c r="F11" s="100" t="s">
        <v>245</v>
      </c>
      <c r="G11" s="100" t="s">
        <v>245</v>
      </c>
      <c r="H11" s="100" t="s">
        <v>245</v>
      </c>
      <c r="I11" s="100" t="s">
        <v>245</v>
      </c>
      <c r="J11" s="154" t="s">
        <v>246</v>
      </c>
    </row>
    <row r="12" spans="1:256" s="1" customFormat="1" x14ac:dyDescent="0.3">
      <c r="A12" s="192"/>
      <c r="B12" s="887" t="s">
        <v>6</v>
      </c>
      <c r="C12" s="925" t="s">
        <v>8</v>
      </c>
      <c r="D12" s="926"/>
      <c r="E12" s="927" t="s">
        <v>1</v>
      </c>
      <c r="F12" s="928"/>
      <c r="G12" s="928"/>
      <c r="H12" s="928"/>
      <c r="I12" s="929"/>
      <c r="J12" s="49" t="s">
        <v>7</v>
      </c>
    </row>
    <row r="13" spans="1:256" s="1" customFormat="1" ht="40.5" x14ac:dyDescent="0.3">
      <c r="A13" s="192"/>
      <c r="B13" s="888"/>
      <c r="C13" s="44"/>
      <c r="D13" s="45"/>
      <c r="E13" s="360" t="s">
        <v>13</v>
      </c>
      <c r="F13" s="47" t="s">
        <v>14</v>
      </c>
      <c r="G13" s="47" t="s">
        <v>15</v>
      </c>
      <c r="H13" s="47" t="s">
        <v>16</v>
      </c>
      <c r="I13" s="22" t="s">
        <v>208</v>
      </c>
      <c r="J13" s="53"/>
    </row>
    <row r="14" spans="1:256" s="146" customFormat="1" ht="103.5" customHeight="1" x14ac:dyDescent="0.3">
      <c r="A14" s="194"/>
      <c r="B14" s="157"/>
      <c r="C14" s="919" t="s">
        <v>247</v>
      </c>
      <c r="D14" s="920"/>
      <c r="E14" s="150" t="s">
        <v>238</v>
      </c>
      <c r="F14" s="150" t="s">
        <v>238</v>
      </c>
      <c r="G14" s="150" t="s">
        <v>238</v>
      </c>
      <c r="H14" s="150" t="s">
        <v>238</v>
      </c>
      <c r="I14" s="150" t="s">
        <v>238</v>
      </c>
      <c r="J14" s="158"/>
    </row>
    <row r="15" spans="1:256" s="146" customFormat="1" ht="148.5" customHeight="1" x14ac:dyDescent="0.3">
      <c r="A15" s="204"/>
      <c r="B15" s="159" t="s">
        <v>248</v>
      </c>
      <c r="C15" s="919" t="s">
        <v>323</v>
      </c>
      <c r="D15" s="920"/>
      <c r="E15" s="94" t="s">
        <v>249</v>
      </c>
      <c r="F15" s="94" t="s">
        <v>249</v>
      </c>
      <c r="G15" s="94" t="s">
        <v>249</v>
      </c>
      <c r="H15" s="94" t="s">
        <v>249</v>
      </c>
      <c r="I15" s="94" t="s">
        <v>249</v>
      </c>
      <c r="J15" s="152" t="s">
        <v>250</v>
      </c>
    </row>
    <row r="16" spans="1:256" s="30" customFormat="1" x14ac:dyDescent="0.2">
      <c r="A16" s="161"/>
      <c r="B16" s="50"/>
      <c r="C16" s="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s="393" customFormat="1" x14ac:dyDescent="0.2">
      <c r="A17" s="388"/>
      <c r="B17" s="880" t="s">
        <v>3</v>
      </c>
      <c r="C17" s="880"/>
      <c r="D17" s="880"/>
      <c r="E17" s="880"/>
      <c r="F17" s="880" t="s">
        <v>4</v>
      </c>
      <c r="G17" s="880"/>
      <c r="H17" s="880"/>
      <c r="I17" s="880"/>
      <c r="J17" s="916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392"/>
      <c r="BT17" s="392"/>
      <c r="BU17" s="392"/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2"/>
      <c r="DK17" s="392"/>
      <c r="DL17" s="392"/>
      <c r="DM17" s="392"/>
      <c r="DN17" s="392"/>
      <c r="DO17" s="392"/>
      <c r="DP17" s="392"/>
      <c r="DQ17" s="392"/>
      <c r="DR17" s="392"/>
      <c r="DS17" s="392"/>
      <c r="DT17" s="392"/>
      <c r="DU17" s="392"/>
      <c r="DV17" s="392"/>
      <c r="DW17" s="392"/>
      <c r="DX17" s="392"/>
      <c r="DY17" s="392"/>
      <c r="DZ17" s="392"/>
      <c r="EA17" s="392"/>
      <c r="EB17" s="392"/>
      <c r="EC17" s="392"/>
      <c r="ED17" s="392"/>
      <c r="EE17" s="392"/>
      <c r="EF17" s="392"/>
      <c r="EG17" s="392"/>
      <c r="EH17" s="392"/>
      <c r="EI17" s="392"/>
      <c r="EJ17" s="392"/>
      <c r="EK17" s="392"/>
      <c r="EL17" s="392"/>
      <c r="EM17" s="392"/>
      <c r="EN17" s="392"/>
      <c r="EO17" s="392"/>
      <c r="EP17" s="392"/>
      <c r="EQ17" s="392"/>
      <c r="ER17" s="392"/>
      <c r="ES17" s="392"/>
      <c r="ET17" s="392"/>
      <c r="EU17" s="392"/>
      <c r="EV17" s="392"/>
      <c r="EW17" s="392"/>
      <c r="EX17" s="392"/>
      <c r="EY17" s="392"/>
      <c r="EZ17" s="392"/>
      <c r="FA17" s="392"/>
      <c r="FB17" s="392"/>
      <c r="FC17" s="392"/>
      <c r="FD17" s="392"/>
      <c r="FE17" s="392"/>
      <c r="FF17" s="392"/>
      <c r="FG17" s="392"/>
      <c r="FH17" s="392"/>
      <c r="FI17" s="392"/>
      <c r="FJ17" s="392"/>
      <c r="FK17" s="392"/>
      <c r="FL17" s="392"/>
      <c r="FM17" s="392"/>
      <c r="FN17" s="392"/>
      <c r="FO17" s="392"/>
      <c r="FP17" s="392"/>
      <c r="FQ17" s="392"/>
      <c r="FR17" s="392"/>
      <c r="FS17" s="392"/>
      <c r="FT17" s="392"/>
      <c r="FU17" s="392"/>
      <c r="FV17" s="392"/>
      <c r="FW17" s="392"/>
      <c r="FX17" s="392"/>
      <c r="FY17" s="392"/>
      <c r="FZ17" s="392"/>
      <c r="GA17" s="392"/>
      <c r="GB17" s="392"/>
      <c r="GC17" s="392"/>
      <c r="GD17" s="392"/>
      <c r="GE17" s="392"/>
      <c r="GF17" s="392"/>
      <c r="GG17" s="392"/>
      <c r="GH17" s="392"/>
      <c r="GI17" s="392"/>
      <c r="GJ17" s="392"/>
      <c r="GK17" s="392"/>
      <c r="GL17" s="392"/>
      <c r="GM17" s="392"/>
      <c r="GN17" s="392"/>
      <c r="GO17" s="392"/>
      <c r="GP17" s="392"/>
      <c r="GQ17" s="392"/>
      <c r="GR17" s="392"/>
      <c r="GS17" s="392"/>
      <c r="GT17" s="392"/>
      <c r="GU17" s="392"/>
      <c r="GV17" s="392"/>
      <c r="GW17" s="392"/>
      <c r="GX17" s="392"/>
      <c r="GY17" s="392"/>
      <c r="GZ17" s="392"/>
      <c r="HA17" s="392"/>
      <c r="HB17" s="392"/>
      <c r="HC17" s="392"/>
      <c r="HD17" s="392"/>
      <c r="HE17" s="392"/>
      <c r="HF17" s="392"/>
      <c r="HG17" s="392"/>
      <c r="HH17" s="392"/>
      <c r="HI17" s="392"/>
      <c r="HJ17" s="392"/>
      <c r="HK17" s="392"/>
      <c r="HL17" s="392"/>
      <c r="HM17" s="392"/>
      <c r="HN17" s="392"/>
      <c r="HO17" s="392"/>
      <c r="HP17" s="392"/>
      <c r="HQ17" s="392"/>
      <c r="HR17" s="392"/>
      <c r="HS17" s="392"/>
      <c r="HT17" s="392"/>
      <c r="HU17" s="392"/>
      <c r="HV17" s="392"/>
      <c r="HW17" s="392"/>
      <c r="HX17" s="392"/>
      <c r="HY17" s="392"/>
      <c r="HZ17" s="392"/>
      <c r="IA17" s="392"/>
      <c r="IB17" s="392"/>
      <c r="IC17" s="392"/>
      <c r="ID17" s="392"/>
      <c r="IE17" s="392"/>
      <c r="IF17" s="392"/>
      <c r="IG17" s="392"/>
      <c r="IH17" s="392"/>
      <c r="II17" s="392"/>
      <c r="IJ17" s="392"/>
      <c r="IK17" s="392"/>
      <c r="IL17" s="392"/>
      <c r="IM17" s="392"/>
      <c r="IN17" s="392"/>
      <c r="IO17" s="392"/>
      <c r="IP17" s="392"/>
      <c r="IQ17" s="392"/>
      <c r="IR17" s="392"/>
      <c r="IS17" s="392"/>
      <c r="IT17" s="392"/>
      <c r="IU17" s="392"/>
      <c r="IV17" s="392"/>
    </row>
    <row r="18" spans="1:256" s="393" customFormat="1" ht="21" customHeight="1" x14ac:dyDescent="0.2">
      <c r="A18" s="398" t="s">
        <v>151</v>
      </c>
      <c r="B18" s="880"/>
      <c r="C18" s="880"/>
      <c r="D18" s="880"/>
      <c r="E18" s="880"/>
      <c r="F18" s="880"/>
      <c r="G18" s="880"/>
      <c r="H18" s="880"/>
      <c r="I18" s="880"/>
      <c r="J18" s="916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2"/>
      <c r="DK18" s="392"/>
      <c r="DL18" s="392"/>
      <c r="DM18" s="392"/>
      <c r="DN18" s="392"/>
      <c r="DO18" s="392"/>
      <c r="DP18" s="392"/>
      <c r="DQ18" s="392"/>
      <c r="DR18" s="392"/>
      <c r="DS18" s="392"/>
      <c r="DT18" s="392"/>
      <c r="DU18" s="392"/>
      <c r="DV18" s="392"/>
      <c r="DW18" s="392"/>
      <c r="DX18" s="392"/>
      <c r="DY18" s="392"/>
      <c r="DZ18" s="392"/>
      <c r="EA18" s="392"/>
      <c r="EB18" s="392"/>
      <c r="EC18" s="392"/>
      <c r="ED18" s="392"/>
      <c r="EE18" s="392"/>
      <c r="EF18" s="392"/>
      <c r="EG18" s="392"/>
      <c r="EH18" s="392"/>
      <c r="EI18" s="392"/>
      <c r="EJ18" s="392"/>
      <c r="EK18" s="392"/>
      <c r="EL18" s="392"/>
      <c r="EM18" s="392"/>
      <c r="EN18" s="392"/>
      <c r="EO18" s="392"/>
      <c r="EP18" s="392"/>
      <c r="EQ18" s="392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392"/>
      <c r="FF18" s="392"/>
      <c r="FG18" s="392"/>
      <c r="FH18" s="392"/>
      <c r="FI18" s="392"/>
      <c r="FJ18" s="392"/>
      <c r="FK18" s="392"/>
      <c r="FL18" s="392"/>
      <c r="FM18" s="392"/>
      <c r="FN18" s="392"/>
      <c r="FO18" s="392"/>
      <c r="FP18" s="392"/>
      <c r="FQ18" s="392"/>
      <c r="FR18" s="392"/>
      <c r="FS18" s="392"/>
      <c r="FT18" s="392"/>
      <c r="FU18" s="392"/>
      <c r="FV18" s="392"/>
      <c r="FW18" s="392"/>
      <c r="FX18" s="392"/>
      <c r="FY18" s="392"/>
      <c r="FZ18" s="392"/>
      <c r="GA18" s="392"/>
      <c r="GB18" s="392"/>
      <c r="GC18" s="392"/>
      <c r="GD18" s="392"/>
      <c r="GE18" s="392"/>
      <c r="GF18" s="392"/>
      <c r="GG18" s="392"/>
      <c r="GH18" s="392"/>
      <c r="GI18" s="392"/>
      <c r="GJ18" s="392"/>
      <c r="GK18" s="392"/>
      <c r="GL18" s="392"/>
      <c r="GM18" s="392"/>
      <c r="GN18" s="392"/>
      <c r="GO18" s="392"/>
      <c r="GP18" s="392"/>
      <c r="GQ18" s="392"/>
      <c r="GR18" s="392"/>
      <c r="GS18" s="392"/>
      <c r="GT18" s="392"/>
      <c r="GU18" s="392"/>
      <c r="GV18" s="392"/>
      <c r="GW18" s="392"/>
      <c r="GX18" s="392"/>
      <c r="GY18" s="392"/>
      <c r="GZ18" s="392"/>
      <c r="HA18" s="392"/>
      <c r="HB18" s="392"/>
      <c r="HC18" s="392"/>
      <c r="HD18" s="392"/>
      <c r="HE18" s="392"/>
      <c r="HF18" s="392"/>
      <c r="HG18" s="392"/>
      <c r="HH18" s="392"/>
      <c r="HI18" s="392"/>
      <c r="HJ18" s="392"/>
      <c r="HK18" s="392"/>
      <c r="HL18" s="392"/>
      <c r="HM18" s="392"/>
      <c r="HN18" s="392"/>
      <c r="HO18" s="392"/>
      <c r="HP18" s="392"/>
      <c r="HQ18" s="392"/>
      <c r="HR18" s="392"/>
      <c r="HS18" s="392"/>
      <c r="HT18" s="392"/>
      <c r="HU18" s="392"/>
      <c r="HV18" s="392"/>
      <c r="HW18" s="392"/>
      <c r="HX18" s="392"/>
      <c r="HY18" s="392"/>
      <c r="HZ18" s="392"/>
      <c r="IA18" s="392"/>
      <c r="IB18" s="392"/>
      <c r="IC18" s="392"/>
      <c r="ID18" s="392"/>
      <c r="IE18" s="392"/>
      <c r="IF18" s="392"/>
      <c r="IG18" s="392"/>
      <c r="IH18" s="392"/>
      <c r="II18" s="392"/>
      <c r="IJ18" s="392"/>
      <c r="IK18" s="392"/>
      <c r="IL18" s="392"/>
      <c r="IM18" s="392"/>
      <c r="IN18" s="392"/>
      <c r="IO18" s="392"/>
      <c r="IP18" s="392"/>
      <c r="IQ18" s="392"/>
      <c r="IR18" s="392"/>
      <c r="IS18" s="392"/>
      <c r="IT18" s="392"/>
      <c r="IU18" s="392"/>
      <c r="IV18" s="392"/>
    </row>
    <row r="19" spans="1:256" s="394" customFormat="1" ht="40.5" x14ac:dyDescent="0.2">
      <c r="A19" s="399"/>
      <c r="B19" s="389" t="s">
        <v>9</v>
      </c>
      <c r="C19" s="391" t="s">
        <v>2</v>
      </c>
      <c r="D19" s="389" t="s">
        <v>10</v>
      </c>
      <c r="E19" s="400" t="s">
        <v>11</v>
      </c>
      <c r="F19" s="389" t="s">
        <v>13</v>
      </c>
      <c r="G19" s="389" t="s">
        <v>14</v>
      </c>
      <c r="H19" s="389" t="s">
        <v>15</v>
      </c>
      <c r="I19" s="389" t="s">
        <v>16</v>
      </c>
      <c r="J19" s="400" t="s">
        <v>12</v>
      </c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2"/>
      <c r="CR19" s="392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2"/>
      <c r="DK19" s="392"/>
      <c r="DL19" s="392"/>
      <c r="DM19" s="392"/>
      <c r="DN19" s="392"/>
      <c r="DO19" s="392"/>
      <c r="DP19" s="392"/>
      <c r="DQ19" s="392"/>
      <c r="DR19" s="392"/>
      <c r="DS19" s="392"/>
      <c r="DT19" s="392"/>
      <c r="DU19" s="392"/>
      <c r="DV19" s="392"/>
      <c r="DW19" s="392"/>
      <c r="DX19" s="392"/>
      <c r="DY19" s="392"/>
      <c r="DZ19" s="392"/>
      <c r="EA19" s="392"/>
      <c r="EB19" s="392"/>
      <c r="EC19" s="392"/>
      <c r="ED19" s="392"/>
      <c r="EE19" s="392"/>
      <c r="EF19" s="392"/>
      <c r="EG19" s="392"/>
      <c r="EH19" s="392"/>
      <c r="EI19" s="392"/>
      <c r="EJ19" s="392"/>
      <c r="EK19" s="392"/>
      <c r="EL19" s="392"/>
      <c r="EM19" s="392"/>
      <c r="EN19" s="392"/>
      <c r="EO19" s="392"/>
      <c r="EP19" s="392"/>
      <c r="EQ19" s="392"/>
      <c r="ER19" s="392"/>
      <c r="ES19" s="392"/>
      <c r="ET19" s="392"/>
      <c r="EU19" s="392"/>
      <c r="EV19" s="392"/>
      <c r="EW19" s="392"/>
      <c r="EX19" s="392"/>
      <c r="EY19" s="392"/>
      <c r="EZ19" s="392"/>
      <c r="FA19" s="392"/>
      <c r="FB19" s="392"/>
      <c r="FC19" s="392"/>
      <c r="FD19" s="392"/>
      <c r="FE19" s="392"/>
      <c r="FF19" s="392"/>
      <c r="FG19" s="392"/>
      <c r="FH19" s="392"/>
      <c r="FI19" s="392"/>
      <c r="FJ19" s="392"/>
      <c r="FK19" s="392"/>
      <c r="FL19" s="392"/>
      <c r="FM19" s="392"/>
      <c r="FN19" s="392"/>
      <c r="FO19" s="392"/>
      <c r="FP19" s="392"/>
      <c r="FQ19" s="392"/>
      <c r="FR19" s="392"/>
      <c r="FS19" s="392"/>
      <c r="FT19" s="392"/>
      <c r="FU19" s="392"/>
      <c r="FV19" s="392"/>
      <c r="FW19" s="392"/>
      <c r="FX19" s="392"/>
      <c r="FY19" s="392"/>
      <c r="FZ19" s="392"/>
      <c r="GA19" s="392"/>
      <c r="GB19" s="392"/>
      <c r="GC19" s="392"/>
      <c r="GD19" s="392"/>
      <c r="GE19" s="392"/>
      <c r="GF19" s="392"/>
      <c r="GG19" s="392"/>
      <c r="GH19" s="392"/>
      <c r="GI19" s="392"/>
      <c r="GJ19" s="392"/>
      <c r="GK19" s="392"/>
      <c r="GL19" s="392"/>
      <c r="GM19" s="392"/>
      <c r="GN19" s="392"/>
      <c r="GO19" s="392"/>
      <c r="GP19" s="392"/>
      <c r="GQ19" s="392"/>
      <c r="GR19" s="392"/>
      <c r="GS19" s="392"/>
      <c r="GT19" s="392"/>
      <c r="GU19" s="392"/>
      <c r="GV19" s="392"/>
      <c r="GW19" s="392"/>
      <c r="GX19" s="392"/>
      <c r="GY19" s="392"/>
      <c r="GZ19" s="392"/>
      <c r="HA19" s="392"/>
      <c r="HB19" s="392"/>
      <c r="HC19" s="392"/>
      <c r="HD19" s="392"/>
      <c r="HE19" s="392"/>
      <c r="HF19" s="392"/>
      <c r="HG19" s="392"/>
      <c r="HH19" s="392"/>
      <c r="HI19" s="392"/>
      <c r="HJ19" s="392"/>
      <c r="HK19" s="392"/>
      <c r="HL19" s="392"/>
      <c r="HM19" s="392"/>
      <c r="HN19" s="392"/>
      <c r="HO19" s="392"/>
      <c r="HP19" s="392"/>
      <c r="HQ19" s="392"/>
      <c r="HR19" s="392"/>
      <c r="HS19" s="392"/>
      <c r="HT19" s="392"/>
      <c r="HU19" s="392"/>
      <c r="HV19" s="392"/>
      <c r="HW19" s="392"/>
      <c r="HX19" s="392"/>
      <c r="HY19" s="392"/>
      <c r="HZ19" s="392"/>
      <c r="IA19" s="392"/>
      <c r="IB19" s="392"/>
      <c r="IC19" s="392"/>
      <c r="ID19" s="392"/>
      <c r="IE19" s="392"/>
      <c r="IF19" s="392"/>
      <c r="IG19" s="392"/>
      <c r="IH19" s="392"/>
      <c r="II19" s="392"/>
      <c r="IJ19" s="392"/>
      <c r="IK19" s="392"/>
      <c r="IL19" s="392"/>
      <c r="IM19" s="392"/>
      <c r="IN19" s="392"/>
      <c r="IO19" s="392"/>
      <c r="IP19" s="392"/>
      <c r="IQ19" s="392"/>
      <c r="IR19" s="392"/>
      <c r="IS19" s="392"/>
      <c r="IT19" s="392"/>
      <c r="IU19" s="392"/>
      <c r="IV19" s="392"/>
    </row>
    <row r="20" spans="1:256" s="237" customFormat="1" ht="39.75" customHeight="1" x14ac:dyDescent="0.2">
      <c r="A20" s="25">
        <v>1</v>
      </c>
      <c r="B20" s="139" t="s">
        <v>176</v>
      </c>
      <c r="C20" s="14">
        <v>4.4000000000000004</v>
      </c>
      <c r="D20" s="14">
        <v>1</v>
      </c>
      <c r="E20" s="14">
        <v>3</v>
      </c>
      <c r="F20" s="250">
        <v>20000000</v>
      </c>
      <c r="G20" s="250">
        <v>20000000</v>
      </c>
      <c r="H20" s="250">
        <v>20000000</v>
      </c>
      <c r="I20" s="250">
        <v>20000000</v>
      </c>
      <c r="J20" s="60" t="s">
        <v>378</v>
      </c>
    </row>
    <row r="21" spans="1:256" s="31" customFormat="1" ht="60.75" x14ac:dyDescent="0.2">
      <c r="A21" s="25">
        <v>2</v>
      </c>
      <c r="B21" s="139" t="s">
        <v>377</v>
      </c>
      <c r="C21" s="14">
        <v>4.5</v>
      </c>
      <c r="D21" s="14">
        <v>1</v>
      </c>
      <c r="E21" s="14">
        <v>3</v>
      </c>
      <c r="F21" s="238">
        <v>30000000</v>
      </c>
      <c r="G21" s="238">
        <v>30000000</v>
      </c>
      <c r="H21" s="238">
        <v>30000000</v>
      </c>
      <c r="I21" s="238">
        <v>30000000</v>
      </c>
      <c r="J21" s="60" t="s">
        <v>379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31" customFormat="1" x14ac:dyDescent="0.2">
      <c r="A22" s="25">
        <v>3</v>
      </c>
      <c r="B22" s="142" t="s">
        <v>380</v>
      </c>
      <c r="C22" s="143">
        <v>4.4000000000000004</v>
      </c>
      <c r="D22" s="14">
        <v>1</v>
      </c>
      <c r="E22" s="14">
        <v>3</v>
      </c>
      <c r="F22" s="144">
        <v>5000000</v>
      </c>
      <c r="G22" s="144">
        <v>5000000</v>
      </c>
      <c r="H22" s="144">
        <v>5000000</v>
      </c>
      <c r="I22" s="144">
        <v>5000000</v>
      </c>
      <c r="J22" s="143" t="s">
        <v>267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31" customFormat="1" ht="40.5" x14ac:dyDescent="0.2">
      <c r="A23" s="25">
        <v>4</v>
      </c>
      <c r="B23" s="142" t="s">
        <v>381</v>
      </c>
      <c r="C23" s="143">
        <v>4.4000000000000004</v>
      </c>
      <c r="D23" s="14">
        <v>1</v>
      </c>
      <c r="E23" s="14">
        <v>3</v>
      </c>
      <c r="F23" s="144">
        <v>3000000</v>
      </c>
      <c r="G23" s="144">
        <v>3000000</v>
      </c>
      <c r="H23" s="144">
        <v>3000000</v>
      </c>
      <c r="I23" s="144">
        <v>3000000</v>
      </c>
      <c r="J23" s="143" t="s">
        <v>267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37" customFormat="1" ht="26.25" customHeight="1" x14ac:dyDescent="0.2">
      <c r="A24" s="25">
        <v>5</v>
      </c>
      <c r="B24" s="139" t="s">
        <v>382</v>
      </c>
      <c r="C24" s="14">
        <v>4.2</v>
      </c>
      <c r="D24" s="14">
        <v>1</v>
      </c>
      <c r="E24" s="14">
        <v>3</v>
      </c>
      <c r="F24" s="238">
        <v>2000000</v>
      </c>
      <c r="G24" s="238">
        <v>2000000</v>
      </c>
      <c r="H24" s="238">
        <v>2000000</v>
      </c>
      <c r="I24" s="238">
        <v>2000000</v>
      </c>
      <c r="J24" s="143" t="s">
        <v>267</v>
      </c>
    </row>
    <row r="25" spans="1:256" s="206" customFormat="1" ht="45" customHeight="1" x14ac:dyDescent="0.2">
      <c r="A25" s="25">
        <v>6</v>
      </c>
      <c r="B25" s="29" t="s">
        <v>177</v>
      </c>
      <c r="C25" s="27">
        <v>4.3</v>
      </c>
      <c r="D25" s="27">
        <v>1</v>
      </c>
      <c r="E25" s="27">
        <v>3</v>
      </c>
      <c r="F25" s="242">
        <v>200000</v>
      </c>
      <c r="G25" s="242">
        <v>200000</v>
      </c>
      <c r="H25" s="238">
        <v>200000</v>
      </c>
      <c r="I25" s="242">
        <v>200000</v>
      </c>
      <c r="J25" s="143" t="s">
        <v>267</v>
      </c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pans="1:256" s="206" customFormat="1" ht="27.75" customHeight="1" x14ac:dyDescent="0.2">
      <c r="A26" s="25">
        <v>7</v>
      </c>
      <c r="B26" s="29" t="s">
        <v>178</v>
      </c>
      <c r="C26" s="27">
        <v>4.0999999999999996</v>
      </c>
      <c r="D26" s="27">
        <v>1</v>
      </c>
      <c r="E26" s="27">
        <v>3</v>
      </c>
      <c r="F26" s="242">
        <v>1000000</v>
      </c>
      <c r="G26" s="242">
        <v>1000000</v>
      </c>
      <c r="H26" s="238">
        <v>1000000</v>
      </c>
      <c r="I26" s="242">
        <v>1000000</v>
      </c>
      <c r="J26" s="143" t="s">
        <v>267</v>
      </c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pans="1:256" s="206" customFormat="1" ht="32.25" customHeight="1" x14ac:dyDescent="0.2">
      <c r="A27" s="25">
        <v>8</v>
      </c>
      <c r="B27" s="29" t="s">
        <v>511</v>
      </c>
      <c r="C27" s="27">
        <v>4.0999999999999996</v>
      </c>
      <c r="D27" s="27">
        <v>1</v>
      </c>
      <c r="E27" s="27">
        <v>3</v>
      </c>
      <c r="F27" s="252">
        <f>SUM(F28:F29)</f>
        <v>1260000</v>
      </c>
      <c r="G27" s="252">
        <f>SUM(G28:G29)</f>
        <v>1260000</v>
      </c>
      <c r="H27" s="253">
        <f>SUM(H28:H29)</f>
        <v>1260000</v>
      </c>
      <c r="I27" s="252">
        <f>SUM(I28:I29)</f>
        <v>1260000</v>
      </c>
      <c r="J27" s="19" t="s">
        <v>267</v>
      </c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pans="1:256" s="212" customFormat="1" ht="46.5" customHeight="1" x14ac:dyDescent="0.2">
      <c r="A28" s="25">
        <v>9</v>
      </c>
      <c r="B28" s="29" t="s">
        <v>268</v>
      </c>
      <c r="C28" s="27">
        <v>4.0999999999999996</v>
      </c>
      <c r="D28" s="75">
        <v>1</v>
      </c>
      <c r="E28" s="75">
        <v>3</v>
      </c>
      <c r="F28" s="254">
        <v>500000</v>
      </c>
      <c r="G28" s="254">
        <v>500000</v>
      </c>
      <c r="H28" s="255">
        <v>500000</v>
      </c>
      <c r="I28" s="254">
        <v>500000</v>
      </c>
      <c r="J28" s="89" t="s">
        <v>267</v>
      </c>
    </row>
    <row r="29" spans="1:256" s="212" customFormat="1" ht="27" customHeight="1" x14ac:dyDescent="0.2">
      <c r="A29" s="25">
        <v>10</v>
      </c>
      <c r="B29" s="19" t="s">
        <v>269</v>
      </c>
      <c r="C29" s="27">
        <v>4.0999999999999996</v>
      </c>
      <c r="D29" s="75">
        <v>1</v>
      </c>
      <c r="E29" s="75">
        <v>3</v>
      </c>
      <c r="F29" s="254">
        <v>760000</v>
      </c>
      <c r="G29" s="254">
        <v>760000</v>
      </c>
      <c r="H29" s="255">
        <v>760000</v>
      </c>
      <c r="I29" s="254">
        <v>760000</v>
      </c>
      <c r="J29" s="89" t="s">
        <v>267</v>
      </c>
    </row>
    <row r="30" spans="1:256" s="396" customFormat="1" x14ac:dyDescent="0.2">
      <c r="A30" s="388"/>
      <c r="B30" s="880" t="s">
        <v>3</v>
      </c>
      <c r="C30" s="880"/>
      <c r="D30" s="880"/>
      <c r="E30" s="880"/>
      <c r="F30" s="880" t="s">
        <v>4</v>
      </c>
      <c r="G30" s="880"/>
      <c r="H30" s="880"/>
      <c r="I30" s="880"/>
      <c r="J30" s="916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395"/>
      <c r="DK30" s="395"/>
      <c r="DL30" s="395"/>
      <c r="DM30" s="395"/>
      <c r="DN30" s="395"/>
      <c r="DO30" s="395"/>
      <c r="DP30" s="395"/>
      <c r="DQ30" s="395"/>
      <c r="DR30" s="395"/>
      <c r="DS30" s="395"/>
      <c r="DT30" s="395"/>
      <c r="DU30" s="395"/>
      <c r="DV30" s="395"/>
      <c r="DW30" s="395"/>
      <c r="DX30" s="395"/>
      <c r="DY30" s="395"/>
      <c r="DZ30" s="395"/>
      <c r="EA30" s="395"/>
      <c r="EB30" s="395"/>
      <c r="EC30" s="395"/>
      <c r="ED30" s="395"/>
      <c r="EE30" s="395"/>
      <c r="EF30" s="395"/>
      <c r="EG30" s="395"/>
      <c r="EH30" s="395"/>
      <c r="EI30" s="395"/>
      <c r="EJ30" s="395"/>
      <c r="EK30" s="395"/>
      <c r="EL30" s="395"/>
      <c r="EM30" s="395"/>
      <c r="EN30" s="395"/>
      <c r="EO30" s="395"/>
      <c r="EP30" s="395"/>
      <c r="EQ30" s="395"/>
      <c r="ER30" s="395"/>
      <c r="ES30" s="395"/>
      <c r="ET30" s="395"/>
      <c r="EU30" s="395"/>
      <c r="EV30" s="395"/>
      <c r="EW30" s="395"/>
      <c r="EX30" s="395"/>
      <c r="EY30" s="395"/>
      <c r="EZ30" s="395"/>
      <c r="FA30" s="395"/>
      <c r="FB30" s="395"/>
      <c r="FC30" s="395"/>
      <c r="FD30" s="395"/>
      <c r="FE30" s="395"/>
      <c r="FF30" s="395"/>
      <c r="FG30" s="395"/>
      <c r="FH30" s="395"/>
      <c r="FI30" s="395"/>
      <c r="FJ30" s="395"/>
      <c r="FK30" s="395"/>
      <c r="FL30" s="395"/>
      <c r="FM30" s="395"/>
      <c r="FN30" s="395"/>
      <c r="FO30" s="395"/>
      <c r="FP30" s="395"/>
      <c r="FQ30" s="395"/>
      <c r="FR30" s="395"/>
      <c r="FS30" s="395"/>
      <c r="FT30" s="395"/>
      <c r="FU30" s="395"/>
      <c r="FV30" s="395"/>
      <c r="FW30" s="395"/>
      <c r="FX30" s="395"/>
      <c r="FY30" s="395"/>
      <c r="FZ30" s="395"/>
      <c r="GA30" s="395"/>
      <c r="GB30" s="395"/>
      <c r="GC30" s="395"/>
      <c r="GD30" s="395"/>
      <c r="GE30" s="395"/>
      <c r="GF30" s="395"/>
      <c r="GG30" s="395"/>
      <c r="GH30" s="395"/>
      <c r="GI30" s="395"/>
      <c r="GJ30" s="395"/>
      <c r="GK30" s="395"/>
      <c r="GL30" s="395"/>
      <c r="GM30" s="395"/>
      <c r="GN30" s="395"/>
      <c r="GO30" s="395"/>
      <c r="GP30" s="395"/>
      <c r="GQ30" s="395"/>
      <c r="GR30" s="395"/>
      <c r="GS30" s="395"/>
      <c r="GT30" s="395"/>
      <c r="GU30" s="395"/>
      <c r="GV30" s="395"/>
      <c r="GW30" s="395"/>
      <c r="GX30" s="395"/>
      <c r="GY30" s="395"/>
      <c r="GZ30" s="395"/>
      <c r="HA30" s="395"/>
      <c r="HB30" s="395"/>
      <c r="HC30" s="395"/>
      <c r="HD30" s="395"/>
      <c r="HE30" s="395"/>
      <c r="HF30" s="395"/>
      <c r="HG30" s="395"/>
      <c r="HH30" s="395"/>
      <c r="HI30" s="395"/>
      <c r="HJ30" s="395"/>
      <c r="HK30" s="395"/>
      <c r="HL30" s="395"/>
      <c r="HM30" s="395"/>
      <c r="HN30" s="395"/>
      <c r="HO30" s="395"/>
      <c r="HP30" s="395"/>
      <c r="HQ30" s="395"/>
      <c r="HR30" s="395"/>
      <c r="HS30" s="395"/>
      <c r="HT30" s="395"/>
      <c r="HU30" s="395"/>
      <c r="HV30" s="395"/>
      <c r="HW30" s="395"/>
      <c r="HX30" s="395"/>
      <c r="HY30" s="395"/>
      <c r="HZ30" s="395"/>
      <c r="IA30" s="395"/>
      <c r="IB30" s="395"/>
      <c r="IC30" s="395"/>
      <c r="ID30" s="395"/>
      <c r="IE30" s="395"/>
      <c r="IF30" s="395"/>
      <c r="IG30" s="395"/>
      <c r="IH30" s="395"/>
      <c r="II30" s="395"/>
      <c r="IJ30" s="395"/>
      <c r="IK30" s="395"/>
      <c r="IL30" s="395"/>
      <c r="IM30" s="395"/>
      <c r="IN30" s="395"/>
      <c r="IO30" s="395"/>
      <c r="IP30" s="395"/>
      <c r="IQ30" s="395"/>
      <c r="IR30" s="395"/>
      <c r="IS30" s="395"/>
      <c r="IT30" s="395"/>
      <c r="IU30" s="395"/>
      <c r="IV30" s="395"/>
    </row>
    <row r="31" spans="1:256" s="396" customFormat="1" ht="21" customHeight="1" x14ac:dyDescent="0.2">
      <c r="A31" s="398" t="s">
        <v>151</v>
      </c>
      <c r="B31" s="880"/>
      <c r="C31" s="880"/>
      <c r="D31" s="880"/>
      <c r="E31" s="880"/>
      <c r="F31" s="880"/>
      <c r="G31" s="880"/>
      <c r="H31" s="880"/>
      <c r="I31" s="880"/>
      <c r="J31" s="916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5"/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395"/>
      <c r="DK31" s="395"/>
      <c r="DL31" s="395"/>
      <c r="DM31" s="395"/>
      <c r="DN31" s="395"/>
      <c r="DO31" s="395"/>
      <c r="DP31" s="395"/>
      <c r="DQ31" s="395"/>
      <c r="DR31" s="395"/>
      <c r="DS31" s="395"/>
      <c r="DT31" s="395"/>
      <c r="DU31" s="395"/>
      <c r="DV31" s="395"/>
      <c r="DW31" s="395"/>
      <c r="DX31" s="395"/>
      <c r="DY31" s="395"/>
      <c r="DZ31" s="395"/>
      <c r="EA31" s="395"/>
      <c r="EB31" s="395"/>
      <c r="EC31" s="395"/>
      <c r="ED31" s="395"/>
      <c r="EE31" s="395"/>
      <c r="EF31" s="395"/>
      <c r="EG31" s="395"/>
      <c r="EH31" s="395"/>
      <c r="EI31" s="395"/>
      <c r="EJ31" s="395"/>
      <c r="EK31" s="395"/>
      <c r="EL31" s="395"/>
      <c r="EM31" s="395"/>
      <c r="EN31" s="395"/>
      <c r="EO31" s="395"/>
      <c r="EP31" s="395"/>
      <c r="EQ31" s="395"/>
      <c r="ER31" s="395"/>
      <c r="ES31" s="395"/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395"/>
      <c r="FG31" s="395"/>
      <c r="FH31" s="395"/>
      <c r="FI31" s="395"/>
      <c r="FJ31" s="395"/>
      <c r="FK31" s="395"/>
      <c r="FL31" s="395"/>
      <c r="FM31" s="395"/>
      <c r="FN31" s="395"/>
      <c r="FO31" s="395"/>
      <c r="FP31" s="395"/>
      <c r="FQ31" s="395"/>
      <c r="FR31" s="395"/>
      <c r="FS31" s="395"/>
      <c r="FT31" s="395"/>
      <c r="FU31" s="395"/>
      <c r="FV31" s="395"/>
      <c r="FW31" s="395"/>
      <c r="FX31" s="395"/>
      <c r="FY31" s="395"/>
      <c r="FZ31" s="395"/>
      <c r="GA31" s="395"/>
      <c r="GB31" s="395"/>
      <c r="GC31" s="395"/>
      <c r="GD31" s="395"/>
      <c r="GE31" s="395"/>
      <c r="GF31" s="395"/>
      <c r="GG31" s="395"/>
      <c r="GH31" s="395"/>
      <c r="GI31" s="395"/>
      <c r="GJ31" s="395"/>
      <c r="GK31" s="395"/>
      <c r="GL31" s="395"/>
      <c r="GM31" s="395"/>
      <c r="GN31" s="395"/>
      <c r="GO31" s="395"/>
      <c r="GP31" s="395"/>
      <c r="GQ31" s="395"/>
      <c r="GR31" s="395"/>
      <c r="GS31" s="395"/>
      <c r="GT31" s="395"/>
      <c r="GU31" s="395"/>
      <c r="GV31" s="395"/>
      <c r="GW31" s="395"/>
      <c r="GX31" s="395"/>
      <c r="GY31" s="395"/>
      <c r="GZ31" s="395"/>
      <c r="HA31" s="395"/>
      <c r="HB31" s="395"/>
      <c r="HC31" s="395"/>
      <c r="HD31" s="395"/>
      <c r="HE31" s="395"/>
      <c r="HF31" s="395"/>
      <c r="HG31" s="395"/>
      <c r="HH31" s="395"/>
      <c r="HI31" s="395"/>
      <c r="HJ31" s="395"/>
      <c r="HK31" s="395"/>
      <c r="HL31" s="395"/>
      <c r="HM31" s="395"/>
      <c r="HN31" s="395"/>
      <c r="HO31" s="395"/>
      <c r="HP31" s="395"/>
      <c r="HQ31" s="395"/>
      <c r="HR31" s="395"/>
      <c r="HS31" s="395"/>
      <c r="HT31" s="395"/>
      <c r="HU31" s="395"/>
      <c r="HV31" s="395"/>
      <c r="HW31" s="395"/>
      <c r="HX31" s="395"/>
      <c r="HY31" s="395"/>
      <c r="HZ31" s="395"/>
      <c r="IA31" s="395"/>
      <c r="IB31" s="395"/>
      <c r="IC31" s="395"/>
      <c r="ID31" s="395"/>
      <c r="IE31" s="395"/>
      <c r="IF31" s="395"/>
      <c r="IG31" s="395"/>
      <c r="IH31" s="395"/>
      <c r="II31" s="395"/>
      <c r="IJ31" s="395"/>
      <c r="IK31" s="395"/>
      <c r="IL31" s="395"/>
      <c r="IM31" s="395"/>
      <c r="IN31" s="395"/>
      <c r="IO31" s="395"/>
      <c r="IP31" s="395"/>
      <c r="IQ31" s="395"/>
      <c r="IR31" s="395"/>
      <c r="IS31" s="395"/>
      <c r="IT31" s="395"/>
      <c r="IU31" s="395"/>
      <c r="IV31" s="395"/>
    </row>
    <row r="32" spans="1:256" s="397" customFormat="1" ht="40.5" x14ac:dyDescent="0.2">
      <c r="A32" s="399"/>
      <c r="B32" s="389" t="s">
        <v>9</v>
      </c>
      <c r="C32" s="391" t="s">
        <v>2</v>
      </c>
      <c r="D32" s="389" t="s">
        <v>10</v>
      </c>
      <c r="E32" s="400" t="s">
        <v>11</v>
      </c>
      <c r="F32" s="389" t="s">
        <v>13</v>
      </c>
      <c r="G32" s="389" t="s">
        <v>14</v>
      </c>
      <c r="H32" s="389" t="s">
        <v>15</v>
      </c>
      <c r="I32" s="389" t="s">
        <v>16</v>
      </c>
      <c r="J32" s="400" t="s">
        <v>12</v>
      </c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5"/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395"/>
      <c r="CU32" s="395"/>
      <c r="CV32" s="395"/>
      <c r="CW32" s="395"/>
      <c r="CX32" s="395"/>
      <c r="CY32" s="395"/>
      <c r="CZ32" s="395"/>
      <c r="DA32" s="395"/>
      <c r="DB32" s="395"/>
      <c r="DC32" s="395"/>
      <c r="DD32" s="395"/>
      <c r="DE32" s="395"/>
      <c r="DF32" s="395"/>
      <c r="DG32" s="395"/>
      <c r="DH32" s="395"/>
      <c r="DI32" s="395"/>
      <c r="DJ32" s="395"/>
      <c r="DK32" s="395"/>
      <c r="DL32" s="395"/>
      <c r="DM32" s="395"/>
      <c r="DN32" s="395"/>
      <c r="DO32" s="395"/>
      <c r="DP32" s="395"/>
      <c r="DQ32" s="395"/>
      <c r="DR32" s="395"/>
      <c r="DS32" s="395"/>
      <c r="DT32" s="395"/>
      <c r="DU32" s="395"/>
      <c r="DV32" s="395"/>
      <c r="DW32" s="395"/>
      <c r="DX32" s="395"/>
      <c r="DY32" s="395"/>
      <c r="DZ32" s="395"/>
      <c r="EA32" s="395"/>
      <c r="EB32" s="395"/>
      <c r="EC32" s="395"/>
      <c r="ED32" s="395"/>
      <c r="EE32" s="395"/>
      <c r="EF32" s="395"/>
      <c r="EG32" s="395"/>
      <c r="EH32" s="395"/>
      <c r="EI32" s="395"/>
      <c r="EJ32" s="395"/>
      <c r="EK32" s="395"/>
      <c r="EL32" s="395"/>
      <c r="EM32" s="395"/>
      <c r="EN32" s="395"/>
      <c r="EO32" s="395"/>
      <c r="EP32" s="395"/>
      <c r="EQ32" s="395"/>
      <c r="ER32" s="395"/>
      <c r="ES32" s="395"/>
      <c r="ET32" s="395"/>
      <c r="EU32" s="395"/>
      <c r="EV32" s="395"/>
      <c r="EW32" s="395"/>
      <c r="EX32" s="395"/>
      <c r="EY32" s="395"/>
      <c r="EZ32" s="395"/>
      <c r="FA32" s="395"/>
      <c r="FB32" s="395"/>
      <c r="FC32" s="395"/>
      <c r="FD32" s="395"/>
      <c r="FE32" s="395"/>
      <c r="FF32" s="395"/>
      <c r="FG32" s="395"/>
      <c r="FH32" s="395"/>
      <c r="FI32" s="395"/>
      <c r="FJ32" s="395"/>
      <c r="FK32" s="395"/>
      <c r="FL32" s="395"/>
      <c r="FM32" s="395"/>
      <c r="FN32" s="395"/>
      <c r="FO32" s="395"/>
      <c r="FP32" s="395"/>
      <c r="FQ32" s="395"/>
      <c r="FR32" s="395"/>
      <c r="FS32" s="395"/>
      <c r="FT32" s="395"/>
      <c r="FU32" s="395"/>
      <c r="FV32" s="395"/>
      <c r="FW32" s="395"/>
      <c r="FX32" s="395"/>
      <c r="FY32" s="395"/>
      <c r="FZ32" s="395"/>
      <c r="GA32" s="395"/>
      <c r="GB32" s="395"/>
      <c r="GC32" s="395"/>
      <c r="GD32" s="395"/>
      <c r="GE32" s="395"/>
      <c r="GF32" s="395"/>
      <c r="GG32" s="395"/>
      <c r="GH32" s="395"/>
      <c r="GI32" s="395"/>
      <c r="GJ32" s="395"/>
      <c r="GK32" s="395"/>
      <c r="GL32" s="395"/>
      <c r="GM32" s="395"/>
      <c r="GN32" s="395"/>
      <c r="GO32" s="395"/>
      <c r="GP32" s="395"/>
      <c r="GQ32" s="395"/>
      <c r="GR32" s="395"/>
      <c r="GS32" s="395"/>
      <c r="GT32" s="395"/>
      <c r="GU32" s="395"/>
      <c r="GV32" s="395"/>
      <c r="GW32" s="395"/>
      <c r="GX32" s="395"/>
      <c r="GY32" s="395"/>
      <c r="GZ32" s="395"/>
      <c r="HA32" s="395"/>
      <c r="HB32" s="395"/>
      <c r="HC32" s="395"/>
      <c r="HD32" s="395"/>
      <c r="HE32" s="395"/>
      <c r="HF32" s="395"/>
      <c r="HG32" s="395"/>
      <c r="HH32" s="395"/>
      <c r="HI32" s="395"/>
      <c r="HJ32" s="395"/>
      <c r="HK32" s="395"/>
      <c r="HL32" s="395"/>
      <c r="HM32" s="395"/>
      <c r="HN32" s="395"/>
      <c r="HO32" s="395"/>
      <c r="HP32" s="395"/>
      <c r="HQ32" s="395"/>
      <c r="HR32" s="395"/>
      <c r="HS32" s="395"/>
      <c r="HT32" s="395"/>
      <c r="HU32" s="395"/>
      <c r="HV32" s="395"/>
      <c r="HW32" s="395"/>
      <c r="HX32" s="395"/>
      <c r="HY32" s="395"/>
      <c r="HZ32" s="395"/>
      <c r="IA32" s="395"/>
      <c r="IB32" s="395"/>
      <c r="IC32" s="395"/>
      <c r="ID32" s="395"/>
      <c r="IE32" s="395"/>
      <c r="IF32" s="395"/>
      <c r="IG32" s="395"/>
      <c r="IH32" s="395"/>
      <c r="II32" s="395"/>
      <c r="IJ32" s="395"/>
      <c r="IK32" s="395"/>
      <c r="IL32" s="395"/>
      <c r="IM32" s="395"/>
      <c r="IN32" s="395"/>
      <c r="IO32" s="395"/>
      <c r="IP32" s="395"/>
      <c r="IQ32" s="395"/>
      <c r="IR32" s="395"/>
      <c r="IS32" s="395"/>
      <c r="IT32" s="395"/>
      <c r="IU32" s="395"/>
      <c r="IV32" s="395"/>
    </row>
    <row r="33" spans="1:256" s="212" customFormat="1" ht="40.5" x14ac:dyDescent="0.2">
      <c r="A33" s="25">
        <v>11</v>
      </c>
      <c r="B33" s="29" t="s">
        <v>308</v>
      </c>
      <c r="C33" s="27">
        <v>4.5</v>
      </c>
      <c r="D33" s="27">
        <v>1</v>
      </c>
      <c r="E33" s="27">
        <v>3</v>
      </c>
      <c r="F33" s="252">
        <f>SUM(F34)</f>
        <v>576000</v>
      </c>
      <c r="G33" s="252">
        <f>SUM(G34)</f>
        <v>576000</v>
      </c>
      <c r="H33" s="253">
        <f>SUM(H34)</f>
        <v>576000</v>
      </c>
      <c r="I33" s="252">
        <f>SUM(I34)</f>
        <v>576000</v>
      </c>
      <c r="J33" s="19" t="s">
        <v>267</v>
      </c>
    </row>
    <row r="34" spans="1:256" s="212" customFormat="1" ht="63" customHeight="1" x14ac:dyDescent="0.2">
      <c r="A34" s="25">
        <v>12</v>
      </c>
      <c r="B34" s="19" t="s">
        <v>383</v>
      </c>
      <c r="C34" s="19" t="s">
        <v>5</v>
      </c>
      <c r="D34" s="75">
        <v>1</v>
      </c>
      <c r="E34" s="75">
        <v>3</v>
      </c>
      <c r="F34" s="254">
        <v>576000</v>
      </c>
      <c r="G34" s="254">
        <v>576000</v>
      </c>
      <c r="H34" s="255">
        <v>576000</v>
      </c>
      <c r="I34" s="254">
        <v>576000</v>
      </c>
      <c r="J34" s="89" t="s">
        <v>267</v>
      </c>
    </row>
    <row r="35" spans="1:256" s="212" customFormat="1" ht="35.25" customHeight="1" x14ac:dyDescent="0.2">
      <c r="A35" s="25">
        <v>13</v>
      </c>
      <c r="B35" s="76" t="s">
        <v>384</v>
      </c>
      <c r="C35" s="75">
        <v>4.2</v>
      </c>
      <c r="D35" s="75">
        <v>1</v>
      </c>
      <c r="E35" s="75">
        <v>3</v>
      </c>
      <c r="F35" s="104">
        <v>1000000</v>
      </c>
      <c r="G35" s="104">
        <v>1000000</v>
      </c>
      <c r="H35" s="256">
        <v>1000000</v>
      </c>
      <c r="I35" s="104">
        <v>1000000</v>
      </c>
      <c r="J35" s="19" t="s">
        <v>267</v>
      </c>
    </row>
    <row r="36" spans="1:256" s="206" customFormat="1" ht="40.5" x14ac:dyDescent="0.2">
      <c r="A36" s="25">
        <v>14</v>
      </c>
      <c r="B36" s="29" t="s">
        <v>385</v>
      </c>
      <c r="C36" s="27">
        <v>4.2</v>
      </c>
      <c r="D36" s="75">
        <v>1</v>
      </c>
      <c r="E36" s="76"/>
      <c r="F36" s="257">
        <f>SUM(F37:F37)</f>
        <v>416000</v>
      </c>
      <c r="G36" s="257">
        <f>SUM(G37:G37)</f>
        <v>416000</v>
      </c>
      <c r="H36" s="258">
        <f>SUM(H37:H37)</f>
        <v>416000</v>
      </c>
      <c r="I36" s="257">
        <f>SUM(I37:I37)</f>
        <v>416000</v>
      </c>
      <c r="J36" s="89" t="s">
        <v>32</v>
      </c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spans="1:256" s="212" customFormat="1" ht="48" customHeight="1" x14ac:dyDescent="0.2">
      <c r="A37" s="25">
        <v>15</v>
      </c>
      <c r="B37" s="29" t="s">
        <v>305</v>
      </c>
      <c r="C37" s="27">
        <v>4.0999999999999996</v>
      </c>
      <c r="D37" s="27">
        <v>1</v>
      </c>
      <c r="E37" s="27">
        <v>3</v>
      </c>
      <c r="F37" s="242">
        <v>416000</v>
      </c>
      <c r="G37" s="242">
        <v>416000</v>
      </c>
      <c r="H37" s="238">
        <v>416000</v>
      </c>
      <c r="I37" s="242">
        <v>416000</v>
      </c>
      <c r="J37" s="19" t="s">
        <v>32</v>
      </c>
    </row>
    <row r="38" spans="1:256" s="212" customFormat="1" ht="35.25" customHeight="1" x14ac:dyDescent="0.2">
      <c r="A38" s="25">
        <v>16</v>
      </c>
      <c r="B38" s="261" t="s">
        <v>179</v>
      </c>
      <c r="C38" s="75">
        <v>4.2</v>
      </c>
      <c r="D38" s="75">
        <v>1</v>
      </c>
      <c r="E38" s="75">
        <v>3</v>
      </c>
      <c r="F38" s="254">
        <v>1000000</v>
      </c>
      <c r="G38" s="254">
        <v>1000000</v>
      </c>
      <c r="H38" s="254">
        <v>1000000</v>
      </c>
      <c r="I38" s="254">
        <v>1000000</v>
      </c>
      <c r="J38" s="19" t="s">
        <v>267</v>
      </c>
    </row>
    <row r="39" spans="1:256" s="212" customFormat="1" ht="45" customHeight="1" x14ac:dyDescent="0.2">
      <c r="A39" s="25">
        <v>17</v>
      </c>
      <c r="B39" s="112" t="s">
        <v>180</v>
      </c>
      <c r="C39" s="27">
        <v>4.5</v>
      </c>
      <c r="D39" s="75">
        <v>1</v>
      </c>
      <c r="E39" s="75">
        <v>3</v>
      </c>
      <c r="F39" s="103">
        <f>SUM(F40:F42)</f>
        <v>8500000</v>
      </c>
      <c r="G39" s="103">
        <f>SUM(G40:G42)</f>
        <v>8500000</v>
      </c>
      <c r="H39" s="140">
        <f>SUM(H40:H42)</f>
        <v>8500000</v>
      </c>
      <c r="I39" s="103">
        <f>SUM(I40:I42)</f>
        <v>8500000</v>
      </c>
      <c r="J39" s="19" t="s">
        <v>18</v>
      </c>
    </row>
    <row r="40" spans="1:256" s="212" customFormat="1" ht="31.5" customHeight="1" x14ac:dyDescent="0.2">
      <c r="A40" s="25">
        <v>18</v>
      </c>
      <c r="B40" s="112" t="s">
        <v>307</v>
      </c>
      <c r="C40" s="75">
        <v>4.3</v>
      </c>
      <c r="D40" s="75">
        <v>1</v>
      </c>
      <c r="E40" s="75">
        <v>3</v>
      </c>
      <c r="F40" s="103">
        <v>4500000</v>
      </c>
      <c r="G40" s="103">
        <v>4500000</v>
      </c>
      <c r="H40" s="140">
        <v>4500000</v>
      </c>
      <c r="I40" s="103">
        <v>4500000</v>
      </c>
      <c r="J40" s="19" t="s">
        <v>18</v>
      </c>
    </row>
    <row r="41" spans="1:256" s="212" customFormat="1" ht="40.5" x14ac:dyDescent="0.2">
      <c r="A41" s="25">
        <v>19</v>
      </c>
      <c r="B41" s="19" t="s">
        <v>306</v>
      </c>
      <c r="C41" s="75">
        <v>4.4000000000000004</v>
      </c>
      <c r="D41" s="27">
        <v>1</v>
      </c>
      <c r="E41" s="27">
        <v>3</v>
      </c>
      <c r="F41" s="111">
        <v>2000000</v>
      </c>
      <c r="G41" s="111">
        <v>2000000</v>
      </c>
      <c r="H41" s="15">
        <v>2000000</v>
      </c>
      <c r="I41" s="111">
        <v>2000000</v>
      </c>
      <c r="J41" s="19" t="s">
        <v>18</v>
      </c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6"/>
      <c r="CP41" s="206"/>
      <c r="CQ41" s="206"/>
      <c r="CR41" s="206"/>
      <c r="CS41" s="206"/>
      <c r="CT41" s="206"/>
      <c r="CU41" s="206"/>
      <c r="CV41" s="206"/>
      <c r="CW41" s="206"/>
      <c r="CX41" s="206"/>
      <c r="CY41" s="206"/>
      <c r="CZ41" s="206"/>
      <c r="DA41" s="206"/>
      <c r="DB41" s="206"/>
      <c r="DC41" s="206"/>
      <c r="DD41" s="206"/>
      <c r="DE41" s="206"/>
      <c r="DF41" s="206"/>
      <c r="DG41" s="206"/>
      <c r="DH41" s="206"/>
      <c r="DI41" s="206"/>
      <c r="DJ41" s="206"/>
      <c r="DK41" s="206"/>
      <c r="DL41" s="206"/>
      <c r="DM41" s="206"/>
      <c r="DN41" s="206"/>
      <c r="DO41" s="206"/>
      <c r="DP41" s="206"/>
      <c r="DQ41" s="206"/>
      <c r="DR41" s="206"/>
      <c r="DS41" s="206"/>
      <c r="DT41" s="206"/>
      <c r="DU41" s="206"/>
      <c r="DV41" s="206"/>
      <c r="DW41" s="206"/>
      <c r="DX41" s="206"/>
      <c r="DY41" s="206"/>
      <c r="DZ41" s="206"/>
      <c r="EA41" s="206"/>
      <c r="EB41" s="206"/>
      <c r="EC41" s="206"/>
      <c r="ED41" s="206"/>
      <c r="EE41" s="206"/>
      <c r="EF41" s="206"/>
      <c r="EG41" s="206"/>
      <c r="EH41" s="206"/>
      <c r="EI41" s="206"/>
      <c r="EJ41" s="206"/>
      <c r="EK41" s="206"/>
      <c r="EL41" s="206"/>
      <c r="EM41" s="206"/>
      <c r="EN41" s="206"/>
      <c r="EO41" s="206"/>
      <c r="EP41" s="206"/>
      <c r="EQ41" s="206"/>
      <c r="ER41" s="206"/>
      <c r="ES41" s="206"/>
      <c r="ET41" s="206"/>
      <c r="EU41" s="206"/>
      <c r="EV41" s="206"/>
      <c r="EW41" s="206"/>
      <c r="EX41" s="206"/>
      <c r="EY41" s="206"/>
      <c r="EZ41" s="206"/>
      <c r="FA41" s="206"/>
      <c r="FB41" s="206"/>
      <c r="FC41" s="206"/>
      <c r="FD41" s="206"/>
      <c r="FE41" s="206"/>
      <c r="FF41" s="206"/>
      <c r="FG41" s="206"/>
      <c r="FH41" s="206"/>
      <c r="FI41" s="206"/>
      <c r="FJ41" s="206"/>
      <c r="FK41" s="206"/>
      <c r="FL41" s="206"/>
      <c r="FM41" s="206"/>
      <c r="FN41" s="206"/>
      <c r="FO41" s="206"/>
      <c r="FP41" s="206"/>
      <c r="FQ41" s="206"/>
      <c r="FR41" s="206"/>
      <c r="FS41" s="206"/>
      <c r="FT41" s="206"/>
      <c r="FU41" s="206"/>
      <c r="FV41" s="206"/>
      <c r="FW41" s="206"/>
      <c r="FX41" s="206"/>
      <c r="FY41" s="206"/>
      <c r="FZ41" s="206"/>
      <c r="GA41" s="206"/>
      <c r="GB41" s="206"/>
      <c r="GC41" s="206"/>
      <c r="GD41" s="206"/>
      <c r="GE41" s="206"/>
      <c r="GF41" s="206"/>
      <c r="GG41" s="206"/>
      <c r="GH41" s="206"/>
      <c r="GI41" s="206"/>
      <c r="GJ41" s="206"/>
      <c r="GK41" s="206"/>
      <c r="GL41" s="206"/>
      <c r="GM41" s="206"/>
      <c r="GN41" s="206"/>
      <c r="GO41" s="206"/>
      <c r="GP41" s="206"/>
      <c r="GQ41" s="206"/>
      <c r="GR41" s="206"/>
      <c r="GS41" s="206"/>
      <c r="GT41" s="206"/>
      <c r="GU41" s="206"/>
      <c r="GV41" s="206"/>
      <c r="GW41" s="206"/>
      <c r="GX41" s="206"/>
      <c r="GY41" s="206"/>
      <c r="GZ41" s="206"/>
      <c r="HA41" s="206"/>
      <c r="HB41" s="206"/>
      <c r="HC41" s="206"/>
      <c r="HD41" s="206"/>
      <c r="HE41" s="206"/>
      <c r="HF41" s="206"/>
      <c r="HG41" s="206"/>
      <c r="HH41" s="206"/>
      <c r="HI41" s="206"/>
      <c r="HJ41" s="206"/>
      <c r="HK41" s="206"/>
      <c r="HL41" s="206"/>
      <c r="HM41" s="206"/>
      <c r="HN41" s="206"/>
      <c r="HO41" s="206"/>
      <c r="HP41" s="206"/>
      <c r="HQ41" s="206"/>
      <c r="HR41" s="206"/>
      <c r="HS41" s="206"/>
      <c r="HT41" s="206"/>
      <c r="HU41" s="206"/>
      <c r="HV41" s="206"/>
      <c r="HW41" s="206"/>
      <c r="HX41" s="206"/>
      <c r="HY41" s="206"/>
      <c r="HZ41" s="206"/>
      <c r="IA41" s="206"/>
      <c r="IB41" s="206"/>
      <c r="IC41" s="206"/>
      <c r="ID41" s="206"/>
      <c r="IE41" s="206"/>
      <c r="IF41" s="206"/>
      <c r="IG41" s="206"/>
      <c r="IH41" s="206"/>
      <c r="II41" s="206"/>
      <c r="IJ41" s="206"/>
      <c r="IK41" s="206"/>
      <c r="IL41" s="206"/>
      <c r="IM41" s="206"/>
      <c r="IN41" s="206"/>
      <c r="IO41" s="206"/>
      <c r="IP41" s="206"/>
      <c r="IQ41" s="206"/>
      <c r="IR41" s="206"/>
      <c r="IS41" s="206"/>
      <c r="IT41" s="206"/>
      <c r="IU41" s="206"/>
      <c r="IV41" s="206"/>
    </row>
    <row r="42" spans="1:256" s="212" customFormat="1" ht="27.75" customHeight="1" x14ac:dyDescent="0.2">
      <c r="A42" s="25">
        <v>20</v>
      </c>
      <c r="B42" s="19" t="s">
        <v>35</v>
      </c>
      <c r="C42" s="75">
        <v>4.4000000000000004</v>
      </c>
      <c r="D42" s="27">
        <v>1</v>
      </c>
      <c r="E42" s="27">
        <v>3</v>
      </c>
      <c r="F42" s="111">
        <v>2000000</v>
      </c>
      <c r="G42" s="111">
        <v>2000000</v>
      </c>
      <c r="H42" s="15">
        <v>2000000</v>
      </c>
      <c r="I42" s="111">
        <v>2000000</v>
      </c>
      <c r="J42" s="19" t="s">
        <v>18</v>
      </c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6"/>
      <c r="BW42" s="206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  <c r="CO42" s="206"/>
      <c r="CP42" s="206"/>
      <c r="CQ42" s="206"/>
      <c r="CR42" s="206"/>
      <c r="CS42" s="206"/>
      <c r="CT42" s="206"/>
      <c r="CU42" s="206"/>
      <c r="CV42" s="206"/>
      <c r="CW42" s="206"/>
      <c r="CX42" s="206"/>
      <c r="CY42" s="206"/>
      <c r="CZ42" s="206"/>
      <c r="DA42" s="206"/>
      <c r="DB42" s="206"/>
      <c r="DC42" s="206"/>
      <c r="DD42" s="206"/>
      <c r="DE42" s="206"/>
      <c r="DF42" s="206"/>
      <c r="DG42" s="206"/>
      <c r="DH42" s="206"/>
      <c r="DI42" s="206"/>
      <c r="DJ42" s="206"/>
      <c r="DK42" s="206"/>
      <c r="DL42" s="206"/>
      <c r="DM42" s="206"/>
      <c r="DN42" s="206"/>
      <c r="DO42" s="206"/>
      <c r="DP42" s="206"/>
      <c r="DQ42" s="206"/>
      <c r="DR42" s="206"/>
      <c r="DS42" s="206"/>
      <c r="DT42" s="206"/>
      <c r="DU42" s="206"/>
      <c r="DV42" s="206"/>
      <c r="DW42" s="206"/>
      <c r="DX42" s="206"/>
      <c r="DY42" s="206"/>
      <c r="DZ42" s="206"/>
      <c r="EA42" s="206"/>
      <c r="EB42" s="206"/>
      <c r="EC42" s="206"/>
      <c r="ED42" s="206"/>
      <c r="EE42" s="206"/>
      <c r="EF42" s="206"/>
      <c r="EG42" s="206"/>
      <c r="EH42" s="206"/>
      <c r="EI42" s="206"/>
      <c r="EJ42" s="206"/>
      <c r="EK42" s="206"/>
      <c r="EL42" s="206"/>
      <c r="EM42" s="206"/>
      <c r="EN42" s="206"/>
      <c r="EO42" s="206"/>
      <c r="EP42" s="206"/>
      <c r="EQ42" s="206"/>
      <c r="ER42" s="206"/>
      <c r="ES42" s="206"/>
      <c r="ET42" s="206"/>
      <c r="EU42" s="206"/>
      <c r="EV42" s="206"/>
      <c r="EW42" s="206"/>
      <c r="EX42" s="206"/>
      <c r="EY42" s="206"/>
      <c r="EZ42" s="206"/>
      <c r="FA42" s="206"/>
      <c r="FB42" s="206"/>
      <c r="FC42" s="206"/>
      <c r="FD42" s="206"/>
      <c r="FE42" s="206"/>
      <c r="FF42" s="206"/>
      <c r="FG42" s="206"/>
      <c r="FH42" s="206"/>
      <c r="FI42" s="206"/>
      <c r="FJ42" s="206"/>
      <c r="FK42" s="206"/>
      <c r="FL42" s="206"/>
      <c r="FM42" s="206"/>
      <c r="FN42" s="206"/>
      <c r="FO42" s="206"/>
      <c r="FP42" s="206"/>
      <c r="FQ42" s="206"/>
      <c r="FR42" s="206"/>
      <c r="FS42" s="206"/>
      <c r="FT42" s="206"/>
      <c r="FU42" s="206"/>
      <c r="FV42" s="206"/>
      <c r="FW42" s="206"/>
      <c r="FX42" s="206"/>
      <c r="FY42" s="206"/>
      <c r="FZ42" s="206"/>
      <c r="GA42" s="206"/>
      <c r="GB42" s="206"/>
      <c r="GC42" s="206"/>
      <c r="GD42" s="206"/>
      <c r="GE42" s="206"/>
      <c r="GF42" s="206"/>
      <c r="GG42" s="206"/>
      <c r="GH42" s="206"/>
      <c r="GI42" s="206"/>
      <c r="GJ42" s="206"/>
      <c r="GK42" s="206"/>
      <c r="GL42" s="206"/>
      <c r="GM42" s="206"/>
      <c r="GN42" s="206"/>
      <c r="GO42" s="206"/>
      <c r="GP42" s="206"/>
      <c r="GQ42" s="206"/>
      <c r="GR42" s="206"/>
      <c r="GS42" s="206"/>
      <c r="GT42" s="206"/>
      <c r="GU42" s="206"/>
      <c r="GV42" s="206"/>
      <c r="GW42" s="206"/>
      <c r="GX42" s="206"/>
      <c r="GY42" s="206"/>
      <c r="GZ42" s="206"/>
      <c r="HA42" s="206"/>
      <c r="HB42" s="206"/>
      <c r="HC42" s="206"/>
      <c r="HD42" s="206"/>
      <c r="HE42" s="206"/>
      <c r="HF42" s="206"/>
      <c r="HG42" s="206"/>
      <c r="HH42" s="206"/>
      <c r="HI42" s="206"/>
      <c r="HJ42" s="206"/>
      <c r="HK42" s="206"/>
      <c r="HL42" s="206"/>
      <c r="HM42" s="206"/>
      <c r="HN42" s="206"/>
      <c r="HO42" s="206"/>
      <c r="HP42" s="206"/>
      <c r="HQ42" s="206"/>
      <c r="HR42" s="206"/>
      <c r="HS42" s="206"/>
      <c r="HT42" s="206"/>
      <c r="HU42" s="206"/>
      <c r="HV42" s="206"/>
      <c r="HW42" s="206"/>
      <c r="HX42" s="206"/>
      <c r="HY42" s="206"/>
      <c r="HZ42" s="206"/>
      <c r="IA42" s="206"/>
      <c r="IB42" s="206"/>
      <c r="IC42" s="206"/>
      <c r="ID42" s="206"/>
      <c r="IE42" s="206"/>
      <c r="IF42" s="206"/>
      <c r="IG42" s="206"/>
      <c r="IH42" s="206"/>
      <c r="II42" s="206"/>
      <c r="IJ42" s="206"/>
      <c r="IK42" s="206"/>
      <c r="IL42" s="206"/>
      <c r="IM42" s="206"/>
      <c r="IN42" s="206"/>
      <c r="IO42" s="206"/>
      <c r="IP42" s="206"/>
      <c r="IQ42" s="206"/>
      <c r="IR42" s="206"/>
      <c r="IS42" s="206"/>
      <c r="IT42" s="206"/>
      <c r="IU42" s="206"/>
      <c r="IV42" s="206"/>
    </row>
    <row r="43" spans="1:256" s="396" customFormat="1" x14ac:dyDescent="0.2">
      <c r="A43" s="388"/>
      <c r="B43" s="880" t="s">
        <v>3</v>
      </c>
      <c r="C43" s="880"/>
      <c r="D43" s="880"/>
      <c r="E43" s="880"/>
      <c r="F43" s="880" t="s">
        <v>4</v>
      </c>
      <c r="G43" s="880"/>
      <c r="H43" s="880"/>
      <c r="I43" s="880"/>
      <c r="J43" s="916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5"/>
      <c r="CQ43" s="395"/>
      <c r="CR43" s="395"/>
      <c r="CS43" s="395"/>
      <c r="CT43" s="395"/>
      <c r="CU43" s="395"/>
      <c r="CV43" s="395"/>
      <c r="CW43" s="395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395"/>
      <c r="DK43" s="395"/>
      <c r="DL43" s="395"/>
      <c r="DM43" s="395"/>
      <c r="DN43" s="395"/>
      <c r="DO43" s="395"/>
      <c r="DP43" s="395"/>
      <c r="DQ43" s="395"/>
      <c r="DR43" s="395"/>
      <c r="DS43" s="395"/>
      <c r="DT43" s="395"/>
      <c r="DU43" s="395"/>
      <c r="DV43" s="395"/>
      <c r="DW43" s="395"/>
      <c r="DX43" s="395"/>
      <c r="DY43" s="395"/>
      <c r="DZ43" s="395"/>
      <c r="EA43" s="395"/>
      <c r="EB43" s="395"/>
      <c r="EC43" s="395"/>
      <c r="ED43" s="395"/>
      <c r="EE43" s="395"/>
      <c r="EF43" s="395"/>
      <c r="EG43" s="395"/>
      <c r="EH43" s="395"/>
      <c r="EI43" s="395"/>
      <c r="EJ43" s="395"/>
      <c r="EK43" s="395"/>
      <c r="EL43" s="395"/>
      <c r="EM43" s="395"/>
      <c r="EN43" s="395"/>
      <c r="EO43" s="395"/>
      <c r="EP43" s="395"/>
      <c r="EQ43" s="395"/>
      <c r="ER43" s="395"/>
      <c r="ES43" s="395"/>
      <c r="ET43" s="395"/>
      <c r="EU43" s="395"/>
      <c r="EV43" s="395"/>
      <c r="EW43" s="395"/>
      <c r="EX43" s="395"/>
      <c r="EY43" s="395"/>
      <c r="EZ43" s="395"/>
      <c r="FA43" s="395"/>
      <c r="FB43" s="395"/>
      <c r="FC43" s="395"/>
      <c r="FD43" s="395"/>
      <c r="FE43" s="395"/>
      <c r="FF43" s="395"/>
      <c r="FG43" s="395"/>
      <c r="FH43" s="395"/>
      <c r="FI43" s="395"/>
      <c r="FJ43" s="395"/>
      <c r="FK43" s="395"/>
      <c r="FL43" s="395"/>
      <c r="FM43" s="395"/>
      <c r="FN43" s="395"/>
      <c r="FO43" s="395"/>
      <c r="FP43" s="395"/>
      <c r="FQ43" s="395"/>
      <c r="FR43" s="395"/>
      <c r="FS43" s="395"/>
      <c r="FT43" s="395"/>
      <c r="FU43" s="395"/>
      <c r="FV43" s="395"/>
      <c r="FW43" s="395"/>
      <c r="FX43" s="395"/>
      <c r="FY43" s="395"/>
      <c r="FZ43" s="395"/>
      <c r="GA43" s="395"/>
      <c r="GB43" s="395"/>
      <c r="GC43" s="395"/>
      <c r="GD43" s="395"/>
      <c r="GE43" s="395"/>
      <c r="GF43" s="395"/>
      <c r="GG43" s="395"/>
      <c r="GH43" s="395"/>
      <c r="GI43" s="395"/>
      <c r="GJ43" s="395"/>
      <c r="GK43" s="395"/>
      <c r="GL43" s="395"/>
      <c r="GM43" s="395"/>
      <c r="GN43" s="395"/>
      <c r="GO43" s="395"/>
      <c r="GP43" s="395"/>
      <c r="GQ43" s="395"/>
      <c r="GR43" s="395"/>
      <c r="GS43" s="395"/>
      <c r="GT43" s="395"/>
      <c r="GU43" s="395"/>
      <c r="GV43" s="395"/>
      <c r="GW43" s="395"/>
      <c r="GX43" s="395"/>
      <c r="GY43" s="395"/>
      <c r="GZ43" s="395"/>
      <c r="HA43" s="395"/>
      <c r="HB43" s="395"/>
      <c r="HC43" s="395"/>
      <c r="HD43" s="395"/>
      <c r="HE43" s="395"/>
      <c r="HF43" s="395"/>
      <c r="HG43" s="395"/>
      <c r="HH43" s="395"/>
      <c r="HI43" s="395"/>
      <c r="HJ43" s="395"/>
      <c r="HK43" s="395"/>
      <c r="HL43" s="395"/>
      <c r="HM43" s="395"/>
      <c r="HN43" s="395"/>
      <c r="HO43" s="395"/>
      <c r="HP43" s="395"/>
      <c r="HQ43" s="395"/>
      <c r="HR43" s="395"/>
      <c r="HS43" s="395"/>
      <c r="HT43" s="395"/>
      <c r="HU43" s="395"/>
      <c r="HV43" s="395"/>
      <c r="HW43" s="395"/>
      <c r="HX43" s="395"/>
      <c r="HY43" s="395"/>
      <c r="HZ43" s="395"/>
      <c r="IA43" s="395"/>
      <c r="IB43" s="395"/>
      <c r="IC43" s="395"/>
      <c r="ID43" s="395"/>
      <c r="IE43" s="395"/>
      <c r="IF43" s="395"/>
      <c r="IG43" s="395"/>
      <c r="IH43" s="395"/>
      <c r="II43" s="395"/>
      <c r="IJ43" s="395"/>
      <c r="IK43" s="395"/>
      <c r="IL43" s="395"/>
      <c r="IM43" s="395"/>
      <c r="IN43" s="395"/>
      <c r="IO43" s="395"/>
      <c r="IP43" s="395"/>
      <c r="IQ43" s="395"/>
      <c r="IR43" s="395"/>
      <c r="IS43" s="395"/>
      <c r="IT43" s="395"/>
      <c r="IU43" s="395"/>
      <c r="IV43" s="395"/>
    </row>
    <row r="44" spans="1:256" s="396" customFormat="1" ht="21" customHeight="1" x14ac:dyDescent="0.2">
      <c r="A44" s="398" t="s">
        <v>151</v>
      </c>
      <c r="B44" s="880"/>
      <c r="C44" s="880"/>
      <c r="D44" s="880"/>
      <c r="E44" s="880"/>
      <c r="F44" s="880"/>
      <c r="G44" s="880"/>
      <c r="H44" s="880"/>
      <c r="I44" s="880"/>
      <c r="J44" s="916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5"/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5"/>
      <c r="CQ44" s="395"/>
      <c r="CR44" s="395"/>
      <c r="CS44" s="395"/>
      <c r="CT44" s="395"/>
      <c r="CU44" s="395"/>
      <c r="CV44" s="395"/>
      <c r="CW44" s="395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395"/>
      <c r="DK44" s="395"/>
      <c r="DL44" s="395"/>
      <c r="DM44" s="395"/>
      <c r="DN44" s="395"/>
      <c r="DO44" s="395"/>
      <c r="DP44" s="395"/>
      <c r="DQ44" s="395"/>
      <c r="DR44" s="395"/>
      <c r="DS44" s="395"/>
      <c r="DT44" s="395"/>
      <c r="DU44" s="395"/>
      <c r="DV44" s="395"/>
      <c r="DW44" s="395"/>
      <c r="DX44" s="395"/>
      <c r="DY44" s="395"/>
      <c r="DZ44" s="395"/>
      <c r="EA44" s="395"/>
      <c r="EB44" s="395"/>
      <c r="EC44" s="395"/>
      <c r="ED44" s="395"/>
      <c r="EE44" s="395"/>
      <c r="EF44" s="395"/>
      <c r="EG44" s="395"/>
      <c r="EH44" s="395"/>
      <c r="EI44" s="395"/>
      <c r="EJ44" s="395"/>
      <c r="EK44" s="395"/>
      <c r="EL44" s="395"/>
      <c r="EM44" s="395"/>
      <c r="EN44" s="395"/>
      <c r="EO44" s="395"/>
      <c r="EP44" s="395"/>
      <c r="EQ44" s="395"/>
      <c r="ER44" s="395"/>
      <c r="ES44" s="395"/>
      <c r="ET44" s="395"/>
      <c r="EU44" s="395"/>
      <c r="EV44" s="395"/>
      <c r="EW44" s="395"/>
      <c r="EX44" s="395"/>
      <c r="EY44" s="395"/>
      <c r="EZ44" s="395"/>
      <c r="FA44" s="395"/>
      <c r="FB44" s="395"/>
      <c r="FC44" s="395"/>
      <c r="FD44" s="395"/>
      <c r="FE44" s="395"/>
      <c r="FF44" s="395"/>
      <c r="FG44" s="395"/>
      <c r="FH44" s="395"/>
      <c r="FI44" s="395"/>
      <c r="FJ44" s="395"/>
      <c r="FK44" s="395"/>
      <c r="FL44" s="395"/>
      <c r="FM44" s="395"/>
      <c r="FN44" s="395"/>
      <c r="FO44" s="395"/>
      <c r="FP44" s="395"/>
      <c r="FQ44" s="395"/>
      <c r="FR44" s="395"/>
      <c r="FS44" s="395"/>
      <c r="FT44" s="395"/>
      <c r="FU44" s="395"/>
      <c r="FV44" s="395"/>
      <c r="FW44" s="395"/>
      <c r="FX44" s="395"/>
      <c r="FY44" s="395"/>
      <c r="FZ44" s="395"/>
      <c r="GA44" s="395"/>
      <c r="GB44" s="395"/>
      <c r="GC44" s="395"/>
      <c r="GD44" s="395"/>
      <c r="GE44" s="395"/>
      <c r="GF44" s="395"/>
      <c r="GG44" s="395"/>
      <c r="GH44" s="395"/>
      <c r="GI44" s="395"/>
      <c r="GJ44" s="395"/>
      <c r="GK44" s="395"/>
      <c r="GL44" s="395"/>
      <c r="GM44" s="395"/>
      <c r="GN44" s="395"/>
      <c r="GO44" s="395"/>
      <c r="GP44" s="395"/>
      <c r="GQ44" s="395"/>
      <c r="GR44" s="395"/>
      <c r="GS44" s="395"/>
      <c r="GT44" s="395"/>
      <c r="GU44" s="395"/>
      <c r="GV44" s="395"/>
      <c r="GW44" s="395"/>
      <c r="GX44" s="395"/>
      <c r="GY44" s="395"/>
      <c r="GZ44" s="395"/>
      <c r="HA44" s="395"/>
      <c r="HB44" s="395"/>
      <c r="HC44" s="395"/>
      <c r="HD44" s="395"/>
      <c r="HE44" s="395"/>
      <c r="HF44" s="395"/>
      <c r="HG44" s="395"/>
      <c r="HH44" s="395"/>
      <c r="HI44" s="395"/>
      <c r="HJ44" s="395"/>
      <c r="HK44" s="395"/>
      <c r="HL44" s="395"/>
      <c r="HM44" s="395"/>
      <c r="HN44" s="395"/>
      <c r="HO44" s="395"/>
      <c r="HP44" s="395"/>
      <c r="HQ44" s="395"/>
      <c r="HR44" s="395"/>
      <c r="HS44" s="395"/>
      <c r="HT44" s="395"/>
      <c r="HU44" s="395"/>
      <c r="HV44" s="395"/>
      <c r="HW44" s="395"/>
      <c r="HX44" s="395"/>
      <c r="HY44" s="395"/>
      <c r="HZ44" s="395"/>
      <c r="IA44" s="395"/>
      <c r="IB44" s="395"/>
      <c r="IC44" s="395"/>
      <c r="ID44" s="395"/>
      <c r="IE44" s="395"/>
      <c r="IF44" s="395"/>
      <c r="IG44" s="395"/>
      <c r="IH44" s="395"/>
      <c r="II44" s="395"/>
      <c r="IJ44" s="395"/>
      <c r="IK44" s="395"/>
      <c r="IL44" s="395"/>
      <c r="IM44" s="395"/>
      <c r="IN44" s="395"/>
      <c r="IO44" s="395"/>
      <c r="IP44" s="395"/>
      <c r="IQ44" s="395"/>
      <c r="IR44" s="395"/>
      <c r="IS44" s="395"/>
      <c r="IT44" s="395"/>
      <c r="IU44" s="395"/>
      <c r="IV44" s="395"/>
    </row>
    <row r="45" spans="1:256" s="397" customFormat="1" ht="40.5" x14ac:dyDescent="0.2">
      <c r="A45" s="399"/>
      <c r="B45" s="389" t="s">
        <v>9</v>
      </c>
      <c r="C45" s="391" t="s">
        <v>2</v>
      </c>
      <c r="D45" s="389" t="s">
        <v>10</v>
      </c>
      <c r="E45" s="400" t="s">
        <v>11</v>
      </c>
      <c r="F45" s="389" t="s">
        <v>13</v>
      </c>
      <c r="G45" s="389" t="s">
        <v>14</v>
      </c>
      <c r="H45" s="389" t="s">
        <v>15</v>
      </c>
      <c r="I45" s="389" t="s">
        <v>16</v>
      </c>
      <c r="J45" s="400" t="s">
        <v>12</v>
      </c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5"/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5"/>
      <c r="CQ45" s="395"/>
      <c r="CR45" s="395"/>
      <c r="CS45" s="395"/>
      <c r="CT45" s="395"/>
      <c r="CU45" s="395"/>
      <c r="CV45" s="395"/>
      <c r="CW45" s="395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395"/>
      <c r="DK45" s="395"/>
      <c r="DL45" s="395"/>
      <c r="DM45" s="395"/>
      <c r="DN45" s="395"/>
      <c r="DO45" s="395"/>
      <c r="DP45" s="395"/>
      <c r="DQ45" s="395"/>
      <c r="DR45" s="395"/>
      <c r="DS45" s="395"/>
      <c r="DT45" s="395"/>
      <c r="DU45" s="395"/>
      <c r="DV45" s="395"/>
      <c r="DW45" s="395"/>
      <c r="DX45" s="395"/>
      <c r="DY45" s="395"/>
      <c r="DZ45" s="395"/>
      <c r="EA45" s="395"/>
      <c r="EB45" s="395"/>
      <c r="EC45" s="395"/>
      <c r="ED45" s="395"/>
      <c r="EE45" s="395"/>
      <c r="EF45" s="395"/>
      <c r="EG45" s="395"/>
      <c r="EH45" s="395"/>
      <c r="EI45" s="395"/>
      <c r="EJ45" s="395"/>
      <c r="EK45" s="395"/>
      <c r="EL45" s="395"/>
      <c r="EM45" s="395"/>
      <c r="EN45" s="395"/>
      <c r="EO45" s="395"/>
      <c r="EP45" s="395"/>
      <c r="EQ45" s="395"/>
      <c r="ER45" s="395"/>
      <c r="ES45" s="395"/>
      <c r="ET45" s="395"/>
      <c r="EU45" s="395"/>
      <c r="EV45" s="395"/>
      <c r="EW45" s="395"/>
      <c r="EX45" s="395"/>
      <c r="EY45" s="395"/>
      <c r="EZ45" s="395"/>
      <c r="FA45" s="395"/>
      <c r="FB45" s="395"/>
      <c r="FC45" s="395"/>
      <c r="FD45" s="395"/>
      <c r="FE45" s="395"/>
      <c r="FF45" s="395"/>
      <c r="FG45" s="395"/>
      <c r="FH45" s="395"/>
      <c r="FI45" s="395"/>
      <c r="FJ45" s="395"/>
      <c r="FK45" s="395"/>
      <c r="FL45" s="395"/>
      <c r="FM45" s="395"/>
      <c r="FN45" s="395"/>
      <c r="FO45" s="395"/>
      <c r="FP45" s="395"/>
      <c r="FQ45" s="395"/>
      <c r="FR45" s="395"/>
      <c r="FS45" s="395"/>
      <c r="FT45" s="395"/>
      <c r="FU45" s="395"/>
      <c r="FV45" s="395"/>
      <c r="FW45" s="395"/>
      <c r="FX45" s="395"/>
      <c r="FY45" s="395"/>
      <c r="FZ45" s="395"/>
      <c r="GA45" s="395"/>
      <c r="GB45" s="395"/>
      <c r="GC45" s="395"/>
      <c r="GD45" s="395"/>
      <c r="GE45" s="395"/>
      <c r="GF45" s="395"/>
      <c r="GG45" s="395"/>
      <c r="GH45" s="395"/>
      <c r="GI45" s="395"/>
      <c r="GJ45" s="395"/>
      <c r="GK45" s="395"/>
      <c r="GL45" s="395"/>
      <c r="GM45" s="395"/>
      <c r="GN45" s="395"/>
      <c r="GO45" s="395"/>
      <c r="GP45" s="395"/>
      <c r="GQ45" s="395"/>
      <c r="GR45" s="395"/>
      <c r="GS45" s="395"/>
      <c r="GT45" s="395"/>
      <c r="GU45" s="395"/>
      <c r="GV45" s="395"/>
      <c r="GW45" s="395"/>
      <c r="GX45" s="395"/>
      <c r="GY45" s="395"/>
      <c r="GZ45" s="395"/>
      <c r="HA45" s="395"/>
      <c r="HB45" s="395"/>
      <c r="HC45" s="395"/>
      <c r="HD45" s="395"/>
      <c r="HE45" s="395"/>
      <c r="HF45" s="395"/>
      <c r="HG45" s="395"/>
      <c r="HH45" s="395"/>
      <c r="HI45" s="395"/>
      <c r="HJ45" s="395"/>
      <c r="HK45" s="395"/>
      <c r="HL45" s="395"/>
      <c r="HM45" s="395"/>
      <c r="HN45" s="395"/>
      <c r="HO45" s="395"/>
      <c r="HP45" s="395"/>
      <c r="HQ45" s="395"/>
      <c r="HR45" s="395"/>
      <c r="HS45" s="395"/>
      <c r="HT45" s="395"/>
      <c r="HU45" s="395"/>
      <c r="HV45" s="395"/>
      <c r="HW45" s="395"/>
      <c r="HX45" s="395"/>
      <c r="HY45" s="395"/>
      <c r="HZ45" s="395"/>
      <c r="IA45" s="395"/>
      <c r="IB45" s="395"/>
      <c r="IC45" s="395"/>
      <c r="ID45" s="395"/>
      <c r="IE45" s="395"/>
      <c r="IF45" s="395"/>
      <c r="IG45" s="395"/>
      <c r="IH45" s="395"/>
      <c r="II45" s="395"/>
      <c r="IJ45" s="395"/>
      <c r="IK45" s="395"/>
      <c r="IL45" s="395"/>
      <c r="IM45" s="395"/>
      <c r="IN45" s="395"/>
      <c r="IO45" s="395"/>
      <c r="IP45" s="395"/>
      <c r="IQ45" s="395"/>
      <c r="IR45" s="395"/>
      <c r="IS45" s="395"/>
      <c r="IT45" s="395"/>
      <c r="IU45" s="395"/>
      <c r="IV45" s="395"/>
    </row>
    <row r="46" spans="1:256" s="212" customFormat="1" ht="34.5" customHeight="1" x14ac:dyDescent="0.2">
      <c r="A46" s="25">
        <v>21</v>
      </c>
      <c r="B46" s="19" t="s">
        <v>197</v>
      </c>
      <c r="C46" s="75">
        <v>4.4000000000000004</v>
      </c>
      <c r="D46" s="27">
        <v>1</v>
      </c>
      <c r="E46" s="27">
        <v>3</v>
      </c>
      <c r="F46" s="111">
        <v>2000000</v>
      </c>
      <c r="G46" s="111">
        <v>2000000</v>
      </c>
      <c r="H46" s="15">
        <v>2000000</v>
      </c>
      <c r="I46" s="111">
        <v>2000000</v>
      </c>
      <c r="J46" s="19" t="s">
        <v>149</v>
      </c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  <c r="CO46" s="206"/>
      <c r="CP46" s="206"/>
      <c r="CQ46" s="206"/>
      <c r="CR46" s="206"/>
      <c r="CS46" s="206"/>
      <c r="CT46" s="206"/>
      <c r="CU46" s="206"/>
      <c r="CV46" s="206"/>
      <c r="CW46" s="206"/>
      <c r="CX46" s="206"/>
      <c r="CY46" s="206"/>
      <c r="CZ46" s="206"/>
      <c r="DA46" s="206"/>
      <c r="DB46" s="206"/>
      <c r="DC46" s="206"/>
      <c r="DD46" s="206"/>
      <c r="DE46" s="206"/>
      <c r="DF46" s="206"/>
      <c r="DG46" s="206"/>
      <c r="DH46" s="206"/>
      <c r="DI46" s="206"/>
      <c r="DJ46" s="206"/>
      <c r="DK46" s="206"/>
      <c r="DL46" s="206"/>
      <c r="DM46" s="206"/>
      <c r="DN46" s="206"/>
      <c r="DO46" s="206"/>
      <c r="DP46" s="206"/>
      <c r="DQ46" s="206"/>
      <c r="DR46" s="206"/>
      <c r="DS46" s="206"/>
      <c r="DT46" s="206"/>
      <c r="DU46" s="206"/>
      <c r="DV46" s="206"/>
      <c r="DW46" s="206"/>
      <c r="DX46" s="206"/>
      <c r="DY46" s="206"/>
      <c r="DZ46" s="206"/>
      <c r="EA46" s="206"/>
      <c r="EB46" s="206"/>
      <c r="EC46" s="206"/>
      <c r="ED46" s="206"/>
      <c r="EE46" s="206"/>
      <c r="EF46" s="206"/>
      <c r="EG46" s="206"/>
      <c r="EH46" s="206"/>
      <c r="EI46" s="206"/>
      <c r="EJ46" s="206"/>
      <c r="EK46" s="206"/>
      <c r="EL46" s="206"/>
      <c r="EM46" s="206"/>
      <c r="EN46" s="206"/>
      <c r="EO46" s="206"/>
      <c r="EP46" s="206"/>
      <c r="EQ46" s="206"/>
      <c r="ER46" s="206"/>
      <c r="ES46" s="206"/>
      <c r="ET46" s="206"/>
      <c r="EU46" s="206"/>
      <c r="EV46" s="206"/>
      <c r="EW46" s="206"/>
      <c r="EX46" s="206"/>
      <c r="EY46" s="206"/>
      <c r="EZ46" s="206"/>
      <c r="FA46" s="206"/>
      <c r="FB46" s="206"/>
      <c r="FC46" s="206"/>
      <c r="FD46" s="206"/>
      <c r="FE46" s="206"/>
      <c r="FF46" s="206"/>
      <c r="FG46" s="206"/>
      <c r="FH46" s="206"/>
      <c r="FI46" s="206"/>
      <c r="FJ46" s="206"/>
      <c r="FK46" s="206"/>
      <c r="FL46" s="206"/>
      <c r="FM46" s="206"/>
      <c r="FN46" s="206"/>
      <c r="FO46" s="206"/>
      <c r="FP46" s="206"/>
      <c r="FQ46" s="206"/>
      <c r="FR46" s="206"/>
      <c r="FS46" s="206"/>
      <c r="FT46" s="206"/>
      <c r="FU46" s="206"/>
      <c r="FV46" s="206"/>
      <c r="FW46" s="206"/>
      <c r="FX46" s="206"/>
      <c r="FY46" s="206"/>
      <c r="FZ46" s="206"/>
      <c r="GA46" s="206"/>
      <c r="GB46" s="206"/>
      <c r="GC46" s="206"/>
      <c r="GD46" s="206"/>
      <c r="GE46" s="206"/>
      <c r="GF46" s="206"/>
      <c r="GG46" s="206"/>
      <c r="GH46" s="206"/>
      <c r="GI46" s="206"/>
      <c r="GJ46" s="206"/>
      <c r="GK46" s="206"/>
      <c r="GL46" s="206"/>
      <c r="GM46" s="206"/>
      <c r="GN46" s="206"/>
      <c r="GO46" s="206"/>
      <c r="GP46" s="206"/>
      <c r="GQ46" s="206"/>
      <c r="GR46" s="206"/>
      <c r="GS46" s="206"/>
      <c r="GT46" s="206"/>
      <c r="GU46" s="206"/>
      <c r="GV46" s="206"/>
      <c r="GW46" s="206"/>
      <c r="GX46" s="206"/>
      <c r="GY46" s="206"/>
      <c r="GZ46" s="206"/>
      <c r="HA46" s="206"/>
      <c r="HB46" s="206"/>
      <c r="HC46" s="206"/>
      <c r="HD46" s="206"/>
      <c r="HE46" s="206"/>
      <c r="HF46" s="206"/>
      <c r="HG46" s="206"/>
      <c r="HH46" s="206"/>
      <c r="HI46" s="206"/>
      <c r="HJ46" s="206"/>
      <c r="HK46" s="206"/>
      <c r="HL46" s="206"/>
      <c r="HM46" s="206"/>
      <c r="HN46" s="206"/>
      <c r="HO46" s="206"/>
      <c r="HP46" s="206"/>
      <c r="HQ46" s="206"/>
      <c r="HR46" s="206"/>
      <c r="HS46" s="206"/>
      <c r="HT46" s="206"/>
      <c r="HU46" s="206"/>
      <c r="HV46" s="206"/>
      <c r="HW46" s="206"/>
      <c r="HX46" s="206"/>
      <c r="HY46" s="206"/>
      <c r="HZ46" s="206"/>
      <c r="IA46" s="206"/>
      <c r="IB46" s="206"/>
      <c r="IC46" s="206"/>
      <c r="ID46" s="206"/>
      <c r="IE46" s="206"/>
      <c r="IF46" s="206"/>
      <c r="IG46" s="206"/>
      <c r="IH46" s="206"/>
      <c r="II46" s="206"/>
      <c r="IJ46" s="206"/>
      <c r="IK46" s="206"/>
      <c r="IL46" s="206"/>
      <c r="IM46" s="206"/>
      <c r="IN46" s="206"/>
      <c r="IO46" s="206"/>
      <c r="IP46" s="206"/>
      <c r="IQ46" s="206"/>
      <c r="IR46" s="206"/>
      <c r="IS46" s="206"/>
      <c r="IT46" s="206"/>
      <c r="IU46" s="206"/>
      <c r="IV46" s="206"/>
    </row>
    <row r="47" spans="1:256" s="212" customFormat="1" ht="48.75" customHeight="1" x14ac:dyDescent="0.2">
      <c r="A47" s="25">
        <v>22</v>
      </c>
      <c r="B47" s="112" t="s">
        <v>326</v>
      </c>
      <c r="C47" s="75">
        <v>4.4000000000000004</v>
      </c>
      <c r="D47" s="75">
        <v>1</v>
      </c>
      <c r="E47" s="75">
        <v>3</v>
      </c>
      <c r="F47" s="116">
        <v>2000000</v>
      </c>
      <c r="G47" s="116">
        <v>2000000</v>
      </c>
      <c r="H47" s="116">
        <v>2000000</v>
      </c>
      <c r="I47" s="116">
        <v>2000000</v>
      </c>
      <c r="J47" s="19" t="s">
        <v>374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206"/>
      <c r="CP47" s="206"/>
      <c r="CQ47" s="206"/>
      <c r="CR47" s="206"/>
      <c r="CS47" s="206"/>
      <c r="CT47" s="206"/>
      <c r="CU47" s="206"/>
      <c r="CV47" s="206"/>
      <c r="CW47" s="206"/>
      <c r="CX47" s="206"/>
      <c r="CY47" s="206"/>
      <c r="CZ47" s="206"/>
      <c r="DA47" s="206"/>
      <c r="DB47" s="206"/>
      <c r="DC47" s="206"/>
      <c r="DD47" s="206"/>
      <c r="DE47" s="206"/>
      <c r="DF47" s="206"/>
      <c r="DG47" s="206"/>
      <c r="DH47" s="206"/>
      <c r="DI47" s="206"/>
      <c r="DJ47" s="206"/>
      <c r="DK47" s="206"/>
      <c r="DL47" s="206"/>
      <c r="DM47" s="206"/>
      <c r="DN47" s="206"/>
      <c r="DO47" s="206"/>
      <c r="DP47" s="206"/>
      <c r="DQ47" s="206"/>
      <c r="DR47" s="206"/>
      <c r="DS47" s="206"/>
      <c r="DT47" s="206"/>
      <c r="DU47" s="206"/>
      <c r="DV47" s="206"/>
      <c r="DW47" s="206"/>
      <c r="DX47" s="206"/>
      <c r="DY47" s="206"/>
      <c r="DZ47" s="206"/>
      <c r="EA47" s="206"/>
      <c r="EB47" s="206"/>
      <c r="EC47" s="206"/>
      <c r="ED47" s="206"/>
      <c r="EE47" s="206"/>
      <c r="EF47" s="206"/>
      <c r="EG47" s="206"/>
      <c r="EH47" s="206"/>
      <c r="EI47" s="206"/>
      <c r="EJ47" s="206"/>
      <c r="EK47" s="206"/>
      <c r="EL47" s="206"/>
      <c r="EM47" s="206"/>
      <c r="EN47" s="206"/>
      <c r="EO47" s="206"/>
      <c r="EP47" s="206"/>
      <c r="EQ47" s="206"/>
      <c r="ER47" s="206"/>
      <c r="ES47" s="206"/>
      <c r="ET47" s="206"/>
      <c r="EU47" s="206"/>
      <c r="EV47" s="206"/>
      <c r="EW47" s="206"/>
      <c r="EX47" s="206"/>
      <c r="EY47" s="206"/>
      <c r="EZ47" s="206"/>
      <c r="FA47" s="206"/>
      <c r="FB47" s="206"/>
      <c r="FC47" s="206"/>
      <c r="FD47" s="206"/>
      <c r="FE47" s="206"/>
      <c r="FF47" s="206"/>
      <c r="FG47" s="206"/>
      <c r="FH47" s="206"/>
      <c r="FI47" s="206"/>
      <c r="FJ47" s="206"/>
      <c r="FK47" s="206"/>
      <c r="FL47" s="206"/>
      <c r="FM47" s="206"/>
      <c r="FN47" s="206"/>
      <c r="FO47" s="206"/>
      <c r="FP47" s="206"/>
      <c r="FQ47" s="206"/>
      <c r="FR47" s="206"/>
      <c r="FS47" s="206"/>
      <c r="FT47" s="206"/>
      <c r="FU47" s="206"/>
      <c r="FV47" s="206"/>
      <c r="FW47" s="206"/>
      <c r="FX47" s="206"/>
      <c r="FY47" s="206"/>
      <c r="FZ47" s="206"/>
      <c r="GA47" s="206"/>
      <c r="GB47" s="206"/>
      <c r="GC47" s="206"/>
      <c r="GD47" s="206"/>
      <c r="GE47" s="206"/>
      <c r="GF47" s="206"/>
      <c r="GG47" s="206"/>
      <c r="GH47" s="206"/>
      <c r="GI47" s="206"/>
      <c r="GJ47" s="206"/>
      <c r="GK47" s="206"/>
      <c r="GL47" s="206"/>
      <c r="GM47" s="206"/>
      <c r="GN47" s="206"/>
      <c r="GO47" s="206"/>
      <c r="GP47" s="206"/>
      <c r="GQ47" s="206"/>
      <c r="GR47" s="206"/>
      <c r="GS47" s="206"/>
      <c r="GT47" s="206"/>
      <c r="GU47" s="206"/>
      <c r="GV47" s="206"/>
      <c r="GW47" s="206"/>
      <c r="GX47" s="206"/>
      <c r="GY47" s="206"/>
      <c r="GZ47" s="206"/>
      <c r="HA47" s="206"/>
      <c r="HB47" s="206"/>
      <c r="HC47" s="206"/>
      <c r="HD47" s="206"/>
      <c r="HE47" s="206"/>
      <c r="HF47" s="206"/>
      <c r="HG47" s="206"/>
      <c r="HH47" s="206"/>
      <c r="HI47" s="206"/>
      <c r="HJ47" s="206"/>
      <c r="HK47" s="206"/>
      <c r="HL47" s="206"/>
      <c r="HM47" s="206"/>
      <c r="HN47" s="206"/>
      <c r="HO47" s="206"/>
      <c r="HP47" s="206"/>
      <c r="HQ47" s="206"/>
      <c r="HR47" s="206"/>
      <c r="HS47" s="206"/>
      <c r="HT47" s="206"/>
      <c r="HU47" s="206"/>
      <c r="HV47" s="206"/>
      <c r="HW47" s="206"/>
      <c r="HX47" s="206"/>
      <c r="HY47" s="206"/>
      <c r="HZ47" s="206"/>
      <c r="IA47" s="206"/>
      <c r="IB47" s="206"/>
      <c r="IC47" s="206"/>
      <c r="ID47" s="206"/>
      <c r="IE47" s="206"/>
      <c r="IF47" s="206"/>
      <c r="IG47" s="206"/>
      <c r="IH47" s="206"/>
      <c r="II47" s="206"/>
      <c r="IJ47" s="206"/>
      <c r="IK47" s="206"/>
      <c r="IL47" s="206"/>
      <c r="IM47" s="206"/>
      <c r="IN47" s="206"/>
      <c r="IO47" s="206"/>
      <c r="IP47" s="206"/>
      <c r="IQ47" s="206"/>
      <c r="IR47" s="206"/>
      <c r="IS47" s="206"/>
      <c r="IT47" s="206"/>
      <c r="IU47" s="206"/>
      <c r="IV47" s="206"/>
    </row>
    <row r="48" spans="1:256" s="212" customFormat="1" ht="42" customHeight="1" x14ac:dyDescent="0.2">
      <c r="A48" s="25">
        <v>23</v>
      </c>
      <c r="B48" s="112" t="s">
        <v>467</v>
      </c>
      <c r="C48" s="75">
        <v>4.4000000000000004</v>
      </c>
      <c r="D48" s="75">
        <v>1</v>
      </c>
      <c r="E48" s="75">
        <v>3</v>
      </c>
      <c r="F48" s="116"/>
      <c r="G48" s="116"/>
      <c r="H48" s="116">
        <v>1998000</v>
      </c>
      <c r="I48" s="116"/>
      <c r="J48" s="19" t="s">
        <v>374</v>
      </c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6"/>
      <c r="CU48" s="206"/>
      <c r="CV48" s="206"/>
      <c r="CW48" s="206"/>
      <c r="CX48" s="206"/>
      <c r="CY48" s="206"/>
      <c r="CZ48" s="206"/>
      <c r="DA48" s="206"/>
      <c r="DB48" s="206"/>
      <c r="DC48" s="206"/>
      <c r="DD48" s="206"/>
      <c r="DE48" s="206"/>
      <c r="DF48" s="206"/>
      <c r="DG48" s="206"/>
      <c r="DH48" s="206"/>
      <c r="DI48" s="206"/>
      <c r="DJ48" s="206"/>
      <c r="DK48" s="206"/>
      <c r="DL48" s="206"/>
      <c r="DM48" s="206"/>
      <c r="DN48" s="206"/>
      <c r="DO48" s="206"/>
      <c r="DP48" s="206"/>
      <c r="DQ48" s="206"/>
      <c r="DR48" s="206"/>
      <c r="DS48" s="206"/>
      <c r="DT48" s="206"/>
      <c r="DU48" s="206"/>
      <c r="DV48" s="206"/>
      <c r="DW48" s="206"/>
      <c r="DX48" s="206"/>
      <c r="DY48" s="206"/>
      <c r="DZ48" s="206"/>
      <c r="EA48" s="206"/>
      <c r="EB48" s="206"/>
      <c r="EC48" s="206"/>
      <c r="ED48" s="206"/>
      <c r="EE48" s="206"/>
      <c r="EF48" s="206"/>
      <c r="EG48" s="206"/>
      <c r="EH48" s="206"/>
      <c r="EI48" s="206"/>
      <c r="EJ48" s="206"/>
      <c r="EK48" s="206"/>
      <c r="EL48" s="206"/>
      <c r="EM48" s="206"/>
      <c r="EN48" s="206"/>
      <c r="EO48" s="206"/>
      <c r="EP48" s="206"/>
      <c r="EQ48" s="206"/>
      <c r="ER48" s="206"/>
      <c r="ES48" s="206"/>
      <c r="ET48" s="206"/>
      <c r="EU48" s="206"/>
      <c r="EV48" s="206"/>
      <c r="EW48" s="206"/>
      <c r="EX48" s="206"/>
      <c r="EY48" s="206"/>
      <c r="EZ48" s="206"/>
      <c r="FA48" s="206"/>
      <c r="FB48" s="206"/>
      <c r="FC48" s="206"/>
      <c r="FD48" s="206"/>
      <c r="FE48" s="206"/>
      <c r="FF48" s="206"/>
      <c r="FG48" s="206"/>
      <c r="FH48" s="206"/>
      <c r="FI48" s="206"/>
      <c r="FJ48" s="206"/>
      <c r="FK48" s="206"/>
      <c r="FL48" s="206"/>
      <c r="FM48" s="206"/>
      <c r="FN48" s="206"/>
      <c r="FO48" s="206"/>
      <c r="FP48" s="206"/>
      <c r="FQ48" s="206"/>
      <c r="FR48" s="206"/>
      <c r="FS48" s="206"/>
      <c r="FT48" s="206"/>
      <c r="FU48" s="206"/>
      <c r="FV48" s="206"/>
      <c r="FW48" s="206"/>
      <c r="FX48" s="206"/>
      <c r="FY48" s="206"/>
      <c r="FZ48" s="206"/>
      <c r="GA48" s="206"/>
      <c r="GB48" s="206"/>
      <c r="GC48" s="206"/>
      <c r="GD48" s="206"/>
      <c r="GE48" s="206"/>
      <c r="GF48" s="206"/>
      <c r="GG48" s="206"/>
      <c r="GH48" s="206"/>
      <c r="GI48" s="206"/>
      <c r="GJ48" s="206"/>
      <c r="GK48" s="206"/>
      <c r="GL48" s="206"/>
      <c r="GM48" s="206"/>
      <c r="GN48" s="206"/>
      <c r="GO48" s="206"/>
      <c r="GP48" s="206"/>
      <c r="GQ48" s="206"/>
      <c r="GR48" s="206"/>
      <c r="GS48" s="206"/>
      <c r="GT48" s="206"/>
      <c r="GU48" s="206"/>
      <c r="GV48" s="206"/>
      <c r="GW48" s="206"/>
      <c r="GX48" s="206"/>
      <c r="GY48" s="206"/>
      <c r="GZ48" s="206"/>
      <c r="HA48" s="206"/>
      <c r="HB48" s="206"/>
      <c r="HC48" s="206"/>
      <c r="HD48" s="206"/>
      <c r="HE48" s="206"/>
      <c r="HF48" s="206"/>
      <c r="HG48" s="206"/>
      <c r="HH48" s="206"/>
      <c r="HI48" s="206"/>
      <c r="HJ48" s="206"/>
      <c r="HK48" s="206"/>
      <c r="HL48" s="206"/>
      <c r="HM48" s="206"/>
      <c r="HN48" s="206"/>
      <c r="HO48" s="206"/>
      <c r="HP48" s="206"/>
      <c r="HQ48" s="206"/>
      <c r="HR48" s="206"/>
      <c r="HS48" s="206"/>
      <c r="HT48" s="206"/>
      <c r="HU48" s="206"/>
      <c r="HV48" s="206"/>
      <c r="HW48" s="206"/>
      <c r="HX48" s="206"/>
      <c r="HY48" s="206"/>
      <c r="HZ48" s="206"/>
      <c r="IA48" s="206"/>
      <c r="IB48" s="206"/>
      <c r="IC48" s="206"/>
      <c r="ID48" s="206"/>
      <c r="IE48" s="206"/>
      <c r="IF48" s="206"/>
      <c r="IG48" s="206"/>
      <c r="IH48" s="206"/>
      <c r="II48" s="206"/>
      <c r="IJ48" s="206"/>
      <c r="IK48" s="206"/>
      <c r="IL48" s="206"/>
      <c r="IM48" s="206"/>
      <c r="IN48" s="206"/>
      <c r="IO48" s="206"/>
      <c r="IP48" s="206"/>
      <c r="IQ48" s="206"/>
      <c r="IR48" s="206"/>
      <c r="IS48" s="206"/>
      <c r="IT48" s="206"/>
      <c r="IU48" s="206"/>
      <c r="IV48" s="206"/>
    </row>
    <row r="49" spans="1:256" s="212" customFormat="1" ht="22.5" customHeight="1" x14ac:dyDescent="0.2">
      <c r="A49" s="25">
        <v>24</v>
      </c>
      <c r="B49" s="112" t="s">
        <v>468</v>
      </c>
      <c r="C49" s="75">
        <v>4.4000000000000004</v>
      </c>
      <c r="D49" s="75">
        <v>1</v>
      </c>
      <c r="E49" s="75">
        <v>3</v>
      </c>
      <c r="F49" s="116"/>
      <c r="G49" s="116"/>
      <c r="H49" s="116">
        <v>1998000</v>
      </c>
      <c r="I49" s="116"/>
      <c r="J49" s="19" t="s">
        <v>374</v>
      </c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6"/>
      <c r="DF49" s="206"/>
      <c r="DG49" s="206"/>
      <c r="DH49" s="206"/>
      <c r="DI49" s="206"/>
      <c r="DJ49" s="206"/>
      <c r="DK49" s="206"/>
      <c r="DL49" s="206"/>
      <c r="DM49" s="206"/>
      <c r="DN49" s="206"/>
      <c r="DO49" s="206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G49" s="206"/>
      <c r="EH49" s="206"/>
      <c r="EI49" s="206"/>
      <c r="EJ49" s="206"/>
      <c r="EK49" s="206"/>
      <c r="EL49" s="206"/>
      <c r="EM49" s="206"/>
      <c r="EN49" s="206"/>
      <c r="EO49" s="206"/>
      <c r="EP49" s="206"/>
      <c r="EQ49" s="206"/>
      <c r="ER49" s="206"/>
      <c r="ES49" s="206"/>
      <c r="ET49" s="206"/>
      <c r="EU49" s="206"/>
      <c r="EV49" s="206"/>
      <c r="EW49" s="206"/>
      <c r="EX49" s="206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6"/>
      <c r="GH49" s="206"/>
      <c r="GI49" s="206"/>
      <c r="GJ49" s="206"/>
      <c r="GK49" s="206"/>
      <c r="GL49" s="206"/>
      <c r="GM49" s="206"/>
      <c r="GN49" s="206"/>
      <c r="GO49" s="206"/>
      <c r="GP49" s="206"/>
      <c r="GQ49" s="206"/>
      <c r="GR49" s="206"/>
      <c r="GS49" s="206"/>
      <c r="GT49" s="206"/>
      <c r="GU49" s="206"/>
      <c r="GV49" s="206"/>
      <c r="GW49" s="206"/>
      <c r="GX49" s="206"/>
      <c r="GY49" s="206"/>
      <c r="GZ49" s="206"/>
      <c r="HA49" s="206"/>
      <c r="HB49" s="206"/>
      <c r="HC49" s="206"/>
      <c r="HD49" s="206"/>
      <c r="HE49" s="206"/>
      <c r="HF49" s="206"/>
      <c r="HG49" s="206"/>
      <c r="HH49" s="206"/>
      <c r="HI49" s="206"/>
      <c r="HJ49" s="206"/>
      <c r="HK49" s="206"/>
      <c r="HL49" s="206"/>
      <c r="HM49" s="206"/>
      <c r="HN49" s="206"/>
      <c r="HO49" s="206"/>
      <c r="HP49" s="206"/>
      <c r="HQ49" s="206"/>
      <c r="HR49" s="206"/>
      <c r="HS49" s="206"/>
      <c r="HT49" s="206"/>
      <c r="HU49" s="206"/>
      <c r="HV49" s="206"/>
      <c r="HW49" s="206"/>
      <c r="HX49" s="206"/>
      <c r="HY49" s="206"/>
      <c r="HZ49" s="206"/>
      <c r="IA49" s="206"/>
      <c r="IB49" s="206"/>
      <c r="IC49" s="206"/>
      <c r="ID49" s="206"/>
      <c r="IE49" s="206"/>
      <c r="IF49" s="206"/>
      <c r="IG49" s="206"/>
      <c r="IH49" s="206"/>
      <c r="II49" s="206"/>
      <c r="IJ49" s="206"/>
      <c r="IK49" s="206"/>
      <c r="IL49" s="206"/>
      <c r="IM49" s="206"/>
      <c r="IN49" s="206"/>
      <c r="IO49" s="206"/>
      <c r="IP49" s="206"/>
      <c r="IQ49" s="206"/>
      <c r="IR49" s="206"/>
      <c r="IS49" s="206"/>
      <c r="IT49" s="206"/>
      <c r="IU49" s="206"/>
      <c r="IV49" s="206"/>
    </row>
    <row r="50" spans="1:256" s="212" customFormat="1" ht="41.25" customHeight="1" x14ac:dyDescent="0.2">
      <c r="A50" s="25">
        <v>25</v>
      </c>
      <c r="B50" s="112" t="s">
        <v>469</v>
      </c>
      <c r="C50" s="75">
        <v>4.4000000000000004</v>
      </c>
      <c r="D50" s="75">
        <v>1</v>
      </c>
      <c r="E50" s="75">
        <v>3</v>
      </c>
      <c r="F50" s="116"/>
      <c r="G50" s="116"/>
      <c r="H50" s="116">
        <v>1998000</v>
      </c>
      <c r="I50" s="116"/>
      <c r="J50" s="19" t="s">
        <v>374</v>
      </c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6"/>
      <c r="CV50" s="206"/>
      <c r="CW50" s="206"/>
      <c r="CX50" s="206"/>
      <c r="CY50" s="206"/>
      <c r="CZ50" s="206"/>
      <c r="DA50" s="206"/>
      <c r="DB50" s="206"/>
      <c r="DC50" s="206"/>
      <c r="DD50" s="206"/>
      <c r="DE50" s="206"/>
      <c r="DF50" s="206"/>
      <c r="DG50" s="206"/>
      <c r="DH50" s="206"/>
      <c r="DI50" s="206"/>
      <c r="DJ50" s="206"/>
      <c r="DK50" s="206"/>
      <c r="DL50" s="206"/>
      <c r="DM50" s="206"/>
      <c r="DN50" s="206"/>
      <c r="DO50" s="206"/>
      <c r="DP50" s="206"/>
      <c r="DQ50" s="206"/>
      <c r="DR50" s="206"/>
      <c r="DS50" s="206"/>
      <c r="DT50" s="206"/>
      <c r="DU50" s="206"/>
      <c r="DV50" s="206"/>
      <c r="DW50" s="206"/>
      <c r="DX50" s="206"/>
      <c r="DY50" s="206"/>
      <c r="DZ50" s="206"/>
      <c r="EA50" s="206"/>
      <c r="EB50" s="206"/>
      <c r="EC50" s="206"/>
      <c r="ED50" s="206"/>
      <c r="EE50" s="206"/>
      <c r="EF50" s="206"/>
      <c r="EG50" s="206"/>
      <c r="EH50" s="206"/>
      <c r="EI50" s="206"/>
      <c r="EJ50" s="206"/>
      <c r="EK50" s="206"/>
      <c r="EL50" s="206"/>
      <c r="EM50" s="206"/>
      <c r="EN50" s="206"/>
      <c r="EO50" s="206"/>
      <c r="EP50" s="206"/>
      <c r="EQ50" s="206"/>
      <c r="ER50" s="206"/>
      <c r="ES50" s="206"/>
      <c r="ET50" s="206"/>
      <c r="EU50" s="206"/>
      <c r="EV50" s="206"/>
      <c r="EW50" s="206"/>
      <c r="EX50" s="206"/>
      <c r="EY50" s="206"/>
      <c r="EZ50" s="206"/>
      <c r="FA50" s="206"/>
      <c r="FB50" s="206"/>
      <c r="FC50" s="206"/>
      <c r="FD50" s="206"/>
      <c r="FE50" s="206"/>
      <c r="FF50" s="206"/>
      <c r="FG50" s="206"/>
      <c r="FH50" s="206"/>
      <c r="FI50" s="206"/>
      <c r="FJ50" s="206"/>
      <c r="FK50" s="206"/>
      <c r="FL50" s="206"/>
      <c r="FM50" s="206"/>
      <c r="FN50" s="206"/>
      <c r="FO50" s="206"/>
      <c r="FP50" s="206"/>
      <c r="FQ50" s="206"/>
      <c r="FR50" s="206"/>
      <c r="FS50" s="206"/>
      <c r="FT50" s="206"/>
      <c r="FU50" s="206"/>
      <c r="FV50" s="206"/>
      <c r="FW50" s="206"/>
      <c r="FX50" s="206"/>
      <c r="FY50" s="206"/>
      <c r="FZ50" s="206"/>
      <c r="GA50" s="206"/>
      <c r="GB50" s="206"/>
      <c r="GC50" s="206"/>
      <c r="GD50" s="206"/>
      <c r="GE50" s="206"/>
      <c r="GF50" s="206"/>
      <c r="GG50" s="206"/>
      <c r="GH50" s="206"/>
      <c r="GI50" s="206"/>
      <c r="GJ50" s="206"/>
      <c r="GK50" s="206"/>
      <c r="GL50" s="206"/>
      <c r="GM50" s="206"/>
      <c r="GN50" s="206"/>
      <c r="GO50" s="206"/>
      <c r="GP50" s="206"/>
      <c r="GQ50" s="206"/>
      <c r="GR50" s="206"/>
      <c r="GS50" s="206"/>
      <c r="GT50" s="206"/>
      <c r="GU50" s="206"/>
      <c r="GV50" s="206"/>
      <c r="GW50" s="206"/>
      <c r="GX50" s="206"/>
      <c r="GY50" s="206"/>
      <c r="GZ50" s="206"/>
      <c r="HA50" s="206"/>
      <c r="HB50" s="206"/>
      <c r="HC50" s="206"/>
      <c r="HD50" s="206"/>
      <c r="HE50" s="206"/>
      <c r="HF50" s="206"/>
      <c r="HG50" s="206"/>
      <c r="HH50" s="206"/>
      <c r="HI50" s="206"/>
      <c r="HJ50" s="206"/>
      <c r="HK50" s="206"/>
      <c r="HL50" s="206"/>
      <c r="HM50" s="206"/>
      <c r="HN50" s="206"/>
      <c r="HO50" s="206"/>
      <c r="HP50" s="206"/>
      <c r="HQ50" s="206"/>
      <c r="HR50" s="206"/>
      <c r="HS50" s="206"/>
      <c r="HT50" s="206"/>
      <c r="HU50" s="206"/>
      <c r="HV50" s="206"/>
      <c r="HW50" s="206"/>
      <c r="HX50" s="206"/>
      <c r="HY50" s="206"/>
      <c r="HZ50" s="206"/>
      <c r="IA50" s="206"/>
      <c r="IB50" s="206"/>
      <c r="IC50" s="206"/>
      <c r="ID50" s="206"/>
      <c r="IE50" s="206"/>
      <c r="IF50" s="206"/>
      <c r="IG50" s="206"/>
      <c r="IH50" s="206"/>
      <c r="II50" s="206"/>
      <c r="IJ50" s="206"/>
      <c r="IK50" s="206"/>
      <c r="IL50" s="206"/>
      <c r="IM50" s="206"/>
      <c r="IN50" s="206"/>
      <c r="IO50" s="206"/>
      <c r="IP50" s="206"/>
      <c r="IQ50" s="206"/>
      <c r="IR50" s="206"/>
      <c r="IS50" s="206"/>
      <c r="IT50" s="206"/>
      <c r="IU50" s="206"/>
      <c r="IV50" s="206"/>
    </row>
    <row r="51" spans="1:256" s="212" customFormat="1" ht="42.75" customHeight="1" x14ac:dyDescent="0.2">
      <c r="A51" s="25">
        <v>26</v>
      </c>
      <c r="B51" s="112" t="s">
        <v>470</v>
      </c>
      <c r="C51" s="75">
        <v>4.4000000000000004</v>
      </c>
      <c r="D51" s="75">
        <v>1</v>
      </c>
      <c r="E51" s="75">
        <v>3</v>
      </c>
      <c r="F51" s="116"/>
      <c r="G51" s="116"/>
      <c r="H51" s="116">
        <v>1998000</v>
      </c>
      <c r="I51" s="116"/>
      <c r="J51" s="19" t="s">
        <v>374</v>
      </c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06"/>
      <c r="CZ51" s="206"/>
      <c r="DA51" s="206"/>
      <c r="DB51" s="206"/>
      <c r="DC51" s="206"/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6"/>
      <c r="DS51" s="206"/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G51" s="206"/>
      <c r="EH51" s="206"/>
      <c r="EI51" s="206"/>
      <c r="EJ51" s="206"/>
      <c r="EK51" s="206"/>
      <c r="EL51" s="206"/>
      <c r="EM51" s="206"/>
      <c r="EN51" s="206"/>
      <c r="EO51" s="206"/>
      <c r="EP51" s="206"/>
      <c r="EQ51" s="206"/>
      <c r="ER51" s="206"/>
      <c r="ES51" s="206"/>
      <c r="ET51" s="206"/>
      <c r="EU51" s="206"/>
      <c r="EV51" s="206"/>
      <c r="EW51" s="206"/>
      <c r="EX51" s="206"/>
      <c r="EY51" s="206"/>
      <c r="EZ51" s="206"/>
      <c r="FA51" s="206"/>
      <c r="FB51" s="206"/>
      <c r="FC51" s="206"/>
      <c r="FD51" s="206"/>
      <c r="FE51" s="206"/>
      <c r="FF51" s="206"/>
      <c r="FG51" s="206"/>
      <c r="FH51" s="206"/>
      <c r="FI51" s="206"/>
      <c r="FJ51" s="206"/>
      <c r="FK51" s="206"/>
      <c r="FL51" s="206"/>
      <c r="FM51" s="206"/>
      <c r="FN51" s="206"/>
      <c r="FO51" s="206"/>
      <c r="FP51" s="206"/>
      <c r="FQ51" s="206"/>
      <c r="FR51" s="206"/>
      <c r="FS51" s="206"/>
      <c r="FT51" s="206"/>
      <c r="FU51" s="206"/>
      <c r="FV51" s="206"/>
      <c r="FW51" s="206"/>
      <c r="FX51" s="206"/>
      <c r="FY51" s="206"/>
      <c r="FZ51" s="206"/>
      <c r="GA51" s="206"/>
      <c r="GB51" s="206"/>
      <c r="GC51" s="206"/>
      <c r="GD51" s="206"/>
      <c r="GE51" s="206"/>
      <c r="GF51" s="206"/>
      <c r="GG51" s="206"/>
      <c r="GH51" s="206"/>
      <c r="GI51" s="206"/>
      <c r="GJ51" s="206"/>
      <c r="GK51" s="206"/>
      <c r="GL51" s="206"/>
      <c r="GM51" s="206"/>
      <c r="GN51" s="206"/>
      <c r="GO51" s="206"/>
      <c r="GP51" s="206"/>
      <c r="GQ51" s="206"/>
      <c r="GR51" s="206"/>
      <c r="GS51" s="206"/>
      <c r="GT51" s="206"/>
      <c r="GU51" s="206"/>
      <c r="GV51" s="206"/>
      <c r="GW51" s="206"/>
      <c r="GX51" s="206"/>
      <c r="GY51" s="206"/>
      <c r="GZ51" s="206"/>
      <c r="HA51" s="206"/>
      <c r="HB51" s="206"/>
      <c r="HC51" s="206"/>
      <c r="HD51" s="206"/>
      <c r="HE51" s="206"/>
      <c r="HF51" s="206"/>
      <c r="HG51" s="206"/>
      <c r="HH51" s="206"/>
      <c r="HI51" s="206"/>
      <c r="HJ51" s="206"/>
      <c r="HK51" s="206"/>
      <c r="HL51" s="206"/>
      <c r="HM51" s="206"/>
      <c r="HN51" s="206"/>
      <c r="HO51" s="206"/>
      <c r="HP51" s="206"/>
      <c r="HQ51" s="206"/>
      <c r="HR51" s="206"/>
      <c r="HS51" s="206"/>
      <c r="HT51" s="206"/>
      <c r="HU51" s="206"/>
      <c r="HV51" s="206"/>
      <c r="HW51" s="206"/>
      <c r="HX51" s="206"/>
      <c r="HY51" s="206"/>
      <c r="HZ51" s="206"/>
      <c r="IA51" s="206"/>
      <c r="IB51" s="206"/>
      <c r="IC51" s="206"/>
      <c r="ID51" s="206"/>
      <c r="IE51" s="206"/>
      <c r="IF51" s="206"/>
      <c r="IG51" s="206"/>
      <c r="IH51" s="206"/>
      <c r="II51" s="206"/>
      <c r="IJ51" s="206"/>
      <c r="IK51" s="206"/>
      <c r="IL51" s="206"/>
      <c r="IM51" s="206"/>
      <c r="IN51" s="206"/>
      <c r="IO51" s="206"/>
      <c r="IP51" s="206"/>
      <c r="IQ51" s="206"/>
      <c r="IR51" s="206"/>
      <c r="IS51" s="206"/>
      <c r="IT51" s="206"/>
      <c r="IU51" s="206"/>
      <c r="IV51" s="206"/>
    </row>
    <row r="52" spans="1:256" s="212" customFormat="1" ht="40.5" hidden="1" x14ac:dyDescent="0.2">
      <c r="A52" s="205"/>
      <c r="B52" s="378" t="s">
        <v>172</v>
      </c>
      <c r="C52" s="379"/>
      <c r="D52" s="379">
        <v>1</v>
      </c>
      <c r="E52" s="379">
        <v>3</v>
      </c>
      <c r="F52" s="380">
        <v>3000000</v>
      </c>
      <c r="G52" s="381"/>
      <c r="H52" s="382"/>
      <c r="I52" s="381"/>
      <c r="J52" s="381" t="s">
        <v>171</v>
      </c>
    </row>
    <row r="53" spans="1:256" s="212" customFormat="1" ht="40.5" hidden="1" x14ac:dyDescent="0.2">
      <c r="A53" s="205"/>
      <c r="B53" s="208" t="s">
        <v>132</v>
      </c>
      <c r="C53" s="207"/>
      <c r="D53" s="207"/>
      <c r="E53" s="207"/>
      <c r="F53" s="234">
        <v>8000000</v>
      </c>
      <c r="G53" s="234"/>
      <c r="H53" s="235"/>
      <c r="I53" s="234"/>
      <c r="J53" s="210" t="s">
        <v>181</v>
      </c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  <c r="DB53" s="206"/>
      <c r="DC53" s="206"/>
      <c r="DD53" s="206"/>
      <c r="DE53" s="206"/>
      <c r="DF53" s="206"/>
      <c r="DG53" s="206"/>
      <c r="DH53" s="206"/>
      <c r="DI53" s="206"/>
      <c r="DJ53" s="206"/>
      <c r="DK53" s="206"/>
      <c r="DL53" s="206"/>
      <c r="DM53" s="206"/>
      <c r="DN53" s="206"/>
      <c r="DO53" s="206"/>
      <c r="DP53" s="206"/>
      <c r="DQ53" s="206"/>
      <c r="DR53" s="206"/>
      <c r="DS53" s="206"/>
      <c r="DT53" s="206"/>
      <c r="DU53" s="206"/>
      <c r="DV53" s="206"/>
      <c r="DW53" s="206"/>
      <c r="DX53" s="206"/>
      <c r="DY53" s="206"/>
      <c r="DZ53" s="206"/>
      <c r="EA53" s="206"/>
      <c r="EB53" s="206"/>
      <c r="EC53" s="206"/>
      <c r="ED53" s="206"/>
      <c r="EE53" s="206"/>
      <c r="EF53" s="206"/>
      <c r="EG53" s="206"/>
      <c r="EH53" s="206"/>
      <c r="EI53" s="206"/>
      <c r="EJ53" s="206"/>
      <c r="EK53" s="206"/>
      <c r="EL53" s="206"/>
      <c r="EM53" s="206"/>
      <c r="EN53" s="206"/>
      <c r="EO53" s="206"/>
      <c r="EP53" s="206"/>
      <c r="EQ53" s="206"/>
      <c r="ER53" s="206"/>
      <c r="ES53" s="206"/>
      <c r="ET53" s="206"/>
      <c r="EU53" s="206"/>
      <c r="EV53" s="206"/>
      <c r="EW53" s="206"/>
      <c r="EX53" s="206"/>
      <c r="EY53" s="206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6"/>
      <c r="FP53" s="206"/>
      <c r="FQ53" s="206"/>
      <c r="FR53" s="206"/>
      <c r="FS53" s="206"/>
      <c r="FT53" s="206"/>
      <c r="FU53" s="206"/>
      <c r="FV53" s="206"/>
      <c r="FW53" s="206"/>
      <c r="FX53" s="206"/>
      <c r="FY53" s="206"/>
      <c r="FZ53" s="206"/>
      <c r="GA53" s="206"/>
      <c r="GB53" s="206"/>
      <c r="GC53" s="206"/>
      <c r="GD53" s="206"/>
      <c r="GE53" s="206"/>
      <c r="GF53" s="206"/>
      <c r="GG53" s="206"/>
      <c r="GH53" s="206"/>
      <c r="GI53" s="206"/>
      <c r="GJ53" s="206"/>
      <c r="GK53" s="206"/>
      <c r="GL53" s="206"/>
      <c r="GM53" s="206"/>
      <c r="GN53" s="206"/>
      <c r="GO53" s="206"/>
      <c r="GP53" s="206"/>
      <c r="GQ53" s="206"/>
      <c r="GR53" s="206"/>
      <c r="GS53" s="206"/>
      <c r="GT53" s="206"/>
      <c r="GU53" s="206"/>
      <c r="GV53" s="206"/>
      <c r="GW53" s="206"/>
      <c r="GX53" s="206"/>
      <c r="GY53" s="206"/>
      <c r="GZ53" s="206"/>
      <c r="HA53" s="206"/>
      <c r="HB53" s="206"/>
      <c r="HC53" s="206"/>
      <c r="HD53" s="206"/>
      <c r="HE53" s="206"/>
      <c r="HF53" s="206"/>
      <c r="HG53" s="206"/>
      <c r="HH53" s="206"/>
      <c r="HI53" s="206"/>
      <c r="HJ53" s="206"/>
      <c r="HK53" s="206"/>
      <c r="HL53" s="206"/>
      <c r="HM53" s="206"/>
      <c r="HN53" s="206"/>
      <c r="HO53" s="206"/>
      <c r="HP53" s="206"/>
      <c r="HQ53" s="206"/>
      <c r="HR53" s="206"/>
      <c r="HS53" s="206"/>
      <c r="HT53" s="206"/>
      <c r="HU53" s="206"/>
      <c r="HV53" s="206"/>
      <c r="HW53" s="206"/>
      <c r="HX53" s="206"/>
      <c r="HY53" s="206"/>
      <c r="HZ53" s="206"/>
      <c r="IA53" s="206"/>
      <c r="IB53" s="206"/>
      <c r="IC53" s="206"/>
      <c r="ID53" s="206"/>
      <c r="IE53" s="206"/>
      <c r="IF53" s="206"/>
      <c r="IG53" s="206"/>
      <c r="IH53" s="206"/>
      <c r="II53" s="206"/>
      <c r="IJ53" s="206"/>
      <c r="IK53" s="206"/>
      <c r="IL53" s="206"/>
      <c r="IM53" s="206"/>
      <c r="IN53" s="206"/>
      <c r="IO53" s="206"/>
      <c r="IP53" s="206"/>
      <c r="IQ53" s="206"/>
      <c r="IR53" s="206"/>
      <c r="IS53" s="206"/>
      <c r="IT53" s="206"/>
      <c r="IU53" s="206"/>
      <c r="IV53" s="206"/>
    </row>
    <row r="54" spans="1:256" s="478" customFormat="1" x14ac:dyDescent="0.2">
      <c r="A54" s="211"/>
      <c r="B54" s="474" t="s">
        <v>517</v>
      </c>
      <c r="C54" s="232"/>
      <c r="D54" s="232"/>
      <c r="E54" s="232"/>
      <c r="F54" s="475">
        <f>SUM(F20:F51)</f>
        <v>88704000</v>
      </c>
      <c r="G54" s="475">
        <f>SUM(G20:G51)</f>
        <v>88704000</v>
      </c>
      <c r="H54" s="475">
        <f>SUM(H20:H51)</f>
        <v>96696000</v>
      </c>
      <c r="I54" s="475">
        <f>SUM(I20:I51)</f>
        <v>88704000</v>
      </c>
      <c r="J54" s="476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  <c r="AJ54" s="477"/>
      <c r="AK54" s="477"/>
      <c r="AL54" s="477"/>
      <c r="AM54" s="477"/>
      <c r="AN54" s="477"/>
      <c r="AO54" s="477"/>
      <c r="AP54" s="477"/>
      <c r="AQ54" s="477"/>
      <c r="AR54" s="477"/>
      <c r="AS54" s="477"/>
      <c r="AT54" s="477"/>
      <c r="AU54" s="477"/>
      <c r="AV54" s="477"/>
      <c r="AW54" s="477"/>
      <c r="AX54" s="477"/>
      <c r="AY54" s="477"/>
      <c r="AZ54" s="477"/>
      <c r="BA54" s="477"/>
      <c r="BB54" s="477"/>
      <c r="BC54" s="477"/>
      <c r="BD54" s="477"/>
      <c r="BE54" s="477"/>
      <c r="BF54" s="477"/>
      <c r="BG54" s="477"/>
      <c r="BH54" s="477"/>
      <c r="BI54" s="477"/>
      <c r="BJ54" s="477"/>
      <c r="BK54" s="477"/>
      <c r="BL54" s="477"/>
      <c r="BM54" s="477"/>
      <c r="BN54" s="477"/>
      <c r="BO54" s="477"/>
      <c r="BP54" s="477"/>
      <c r="BQ54" s="477"/>
      <c r="BR54" s="477"/>
      <c r="BS54" s="477"/>
      <c r="BT54" s="477"/>
      <c r="BU54" s="477"/>
      <c r="BV54" s="477"/>
      <c r="BW54" s="477"/>
      <c r="BX54" s="477"/>
      <c r="BY54" s="477"/>
      <c r="BZ54" s="477"/>
      <c r="CA54" s="477"/>
      <c r="CB54" s="477"/>
      <c r="CC54" s="477"/>
      <c r="CD54" s="477"/>
      <c r="CE54" s="477"/>
      <c r="CF54" s="477"/>
      <c r="CG54" s="477"/>
      <c r="CH54" s="477"/>
      <c r="CI54" s="477"/>
      <c r="CJ54" s="477"/>
      <c r="CK54" s="477"/>
      <c r="CL54" s="477"/>
      <c r="CM54" s="477"/>
      <c r="CN54" s="477"/>
      <c r="CO54" s="477"/>
      <c r="CP54" s="477"/>
      <c r="CQ54" s="477"/>
      <c r="CR54" s="477"/>
      <c r="CS54" s="477"/>
      <c r="CT54" s="477"/>
      <c r="CU54" s="477"/>
      <c r="CV54" s="477"/>
      <c r="CW54" s="477"/>
      <c r="CX54" s="477"/>
      <c r="CY54" s="477"/>
      <c r="CZ54" s="477"/>
      <c r="DA54" s="477"/>
      <c r="DB54" s="477"/>
      <c r="DC54" s="477"/>
      <c r="DD54" s="477"/>
      <c r="DE54" s="477"/>
      <c r="DF54" s="477"/>
      <c r="DG54" s="477"/>
      <c r="DH54" s="477"/>
      <c r="DI54" s="477"/>
      <c r="DJ54" s="477"/>
      <c r="DK54" s="477"/>
      <c r="DL54" s="477"/>
      <c r="DM54" s="477"/>
      <c r="DN54" s="477"/>
      <c r="DO54" s="477"/>
      <c r="DP54" s="477"/>
      <c r="DQ54" s="477"/>
      <c r="DR54" s="477"/>
      <c r="DS54" s="477"/>
      <c r="DT54" s="477"/>
      <c r="DU54" s="477"/>
      <c r="DV54" s="477"/>
      <c r="DW54" s="477"/>
      <c r="DX54" s="477"/>
      <c r="DY54" s="477"/>
      <c r="DZ54" s="477"/>
      <c r="EA54" s="477"/>
      <c r="EB54" s="477"/>
      <c r="EC54" s="477"/>
      <c r="ED54" s="477"/>
      <c r="EE54" s="477"/>
      <c r="EF54" s="477"/>
      <c r="EG54" s="477"/>
      <c r="EH54" s="477"/>
      <c r="EI54" s="477"/>
      <c r="EJ54" s="477"/>
      <c r="EK54" s="477"/>
      <c r="EL54" s="477"/>
      <c r="EM54" s="477"/>
      <c r="EN54" s="477"/>
      <c r="EO54" s="477"/>
      <c r="EP54" s="477"/>
      <c r="EQ54" s="477"/>
      <c r="ER54" s="477"/>
      <c r="ES54" s="477"/>
      <c r="ET54" s="477"/>
      <c r="EU54" s="477"/>
      <c r="EV54" s="477"/>
      <c r="EW54" s="477"/>
      <c r="EX54" s="477"/>
      <c r="EY54" s="477"/>
      <c r="EZ54" s="477"/>
      <c r="FA54" s="477"/>
      <c r="FB54" s="477"/>
      <c r="FC54" s="477"/>
      <c r="FD54" s="477"/>
      <c r="FE54" s="477"/>
      <c r="FF54" s="477"/>
      <c r="FG54" s="477"/>
      <c r="FH54" s="477"/>
      <c r="FI54" s="477"/>
      <c r="FJ54" s="477"/>
      <c r="FK54" s="477"/>
      <c r="FL54" s="477"/>
      <c r="FM54" s="477"/>
      <c r="FN54" s="477"/>
      <c r="FO54" s="477"/>
      <c r="FP54" s="477"/>
      <c r="FQ54" s="477"/>
      <c r="FR54" s="477"/>
      <c r="FS54" s="477"/>
      <c r="FT54" s="477"/>
      <c r="FU54" s="477"/>
      <c r="FV54" s="477"/>
      <c r="FW54" s="477"/>
      <c r="FX54" s="477"/>
      <c r="FY54" s="477"/>
      <c r="FZ54" s="477"/>
      <c r="GA54" s="477"/>
      <c r="GB54" s="477"/>
      <c r="GC54" s="477"/>
      <c r="GD54" s="477"/>
      <c r="GE54" s="477"/>
      <c r="GF54" s="477"/>
      <c r="GG54" s="477"/>
      <c r="GH54" s="477"/>
      <c r="GI54" s="477"/>
      <c r="GJ54" s="477"/>
      <c r="GK54" s="477"/>
      <c r="GL54" s="477"/>
      <c r="GM54" s="477"/>
      <c r="GN54" s="477"/>
      <c r="GO54" s="477"/>
      <c r="GP54" s="477"/>
      <c r="GQ54" s="477"/>
      <c r="GR54" s="477"/>
      <c r="GS54" s="477"/>
      <c r="GT54" s="477"/>
      <c r="GU54" s="477"/>
      <c r="GV54" s="477"/>
      <c r="GW54" s="477"/>
      <c r="GX54" s="477"/>
      <c r="GY54" s="477"/>
      <c r="GZ54" s="477"/>
      <c r="HA54" s="477"/>
      <c r="HB54" s="477"/>
      <c r="HC54" s="477"/>
      <c r="HD54" s="477"/>
      <c r="HE54" s="477"/>
      <c r="HF54" s="477"/>
      <c r="HG54" s="477"/>
      <c r="HH54" s="477"/>
      <c r="HI54" s="477"/>
      <c r="HJ54" s="477"/>
      <c r="HK54" s="477"/>
      <c r="HL54" s="477"/>
      <c r="HM54" s="477"/>
      <c r="HN54" s="477"/>
      <c r="HO54" s="477"/>
      <c r="HP54" s="477"/>
      <c r="HQ54" s="477"/>
      <c r="HR54" s="477"/>
      <c r="HS54" s="477"/>
      <c r="HT54" s="477"/>
      <c r="HU54" s="477"/>
      <c r="HV54" s="477"/>
      <c r="HW54" s="477"/>
      <c r="HX54" s="477"/>
      <c r="HY54" s="477"/>
      <c r="HZ54" s="477"/>
      <c r="IA54" s="477"/>
      <c r="IB54" s="477"/>
      <c r="IC54" s="477"/>
      <c r="ID54" s="477"/>
      <c r="IE54" s="477"/>
      <c r="IF54" s="477"/>
      <c r="IG54" s="477"/>
      <c r="IH54" s="477"/>
      <c r="II54" s="477"/>
      <c r="IJ54" s="477"/>
      <c r="IK54" s="477"/>
      <c r="IL54" s="477"/>
      <c r="IM54" s="477"/>
      <c r="IN54" s="477"/>
      <c r="IO54" s="477"/>
      <c r="IP54" s="477"/>
      <c r="IQ54" s="477"/>
      <c r="IR54" s="477"/>
      <c r="IS54" s="477"/>
      <c r="IT54" s="477"/>
      <c r="IU54" s="477"/>
      <c r="IV54" s="477"/>
    </row>
    <row r="55" spans="1:256" s="357" customFormat="1" x14ac:dyDescent="0.2">
      <c r="A55" s="383"/>
      <c r="B55" s="384" t="s">
        <v>487</v>
      </c>
      <c r="C55" s="383"/>
      <c r="D55" s="384"/>
      <c r="E55" s="384"/>
      <c r="F55" s="385"/>
      <c r="G55" s="385"/>
      <c r="H55" s="385"/>
      <c r="I55" s="385"/>
      <c r="J55" s="384"/>
    </row>
    <row r="56" spans="1:256" s="31" customFormat="1" ht="60.75" x14ac:dyDescent="0.2">
      <c r="A56" s="25">
        <v>1</v>
      </c>
      <c r="B56" s="19" t="s">
        <v>309</v>
      </c>
      <c r="C56" s="27">
        <v>4.5</v>
      </c>
      <c r="D56" s="27">
        <v>2</v>
      </c>
      <c r="E56" s="27">
        <v>3</v>
      </c>
      <c r="F56" s="115">
        <v>70000000</v>
      </c>
      <c r="G56" s="354">
        <v>71000000</v>
      </c>
      <c r="H56" s="355">
        <v>85000000</v>
      </c>
      <c r="I56" s="354">
        <v>97000000</v>
      </c>
      <c r="J56" s="29" t="s">
        <v>31</v>
      </c>
      <c r="K56" s="123" t="s">
        <v>5</v>
      </c>
    </row>
    <row r="57" spans="1:256" s="31" customFormat="1" ht="51" customHeight="1" x14ac:dyDescent="0.2">
      <c r="A57" s="25">
        <v>2</v>
      </c>
      <c r="B57" s="19" t="s">
        <v>310</v>
      </c>
      <c r="C57" s="27">
        <v>4.4000000000000004</v>
      </c>
      <c r="D57" s="27">
        <v>2</v>
      </c>
      <c r="E57" s="27">
        <v>3</v>
      </c>
      <c r="F57" s="111"/>
      <c r="G57" s="111"/>
      <c r="H57" s="15">
        <v>3980000</v>
      </c>
      <c r="I57" s="111">
        <v>15920000</v>
      </c>
      <c r="J57" s="28" t="s">
        <v>391</v>
      </c>
    </row>
    <row r="58" spans="1:256" s="396" customFormat="1" x14ac:dyDescent="0.2">
      <c r="A58" s="388"/>
      <c r="B58" s="880" t="s">
        <v>3</v>
      </c>
      <c r="C58" s="880"/>
      <c r="D58" s="880"/>
      <c r="E58" s="880"/>
      <c r="F58" s="880" t="s">
        <v>4</v>
      </c>
      <c r="G58" s="880"/>
      <c r="H58" s="880"/>
      <c r="I58" s="880"/>
      <c r="J58" s="916"/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395"/>
      <c r="AU58" s="395"/>
      <c r="AV58" s="395"/>
      <c r="AW58" s="395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5"/>
      <c r="BN58" s="395"/>
      <c r="BO58" s="395"/>
      <c r="BP58" s="395"/>
      <c r="BQ58" s="395"/>
      <c r="BR58" s="395"/>
      <c r="BS58" s="395"/>
      <c r="BT58" s="395"/>
      <c r="BU58" s="395"/>
      <c r="BV58" s="395"/>
      <c r="BW58" s="395"/>
      <c r="BX58" s="395"/>
      <c r="BY58" s="395"/>
      <c r="BZ58" s="395"/>
      <c r="CA58" s="395"/>
      <c r="CB58" s="395"/>
      <c r="CC58" s="395"/>
      <c r="CD58" s="395"/>
      <c r="CE58" s="395"/>
      <c r="CF58" s="395"/>
      <c r="CG58" s="395"/>
      <c r="CH58" s="395"/>
      <c r="CI58" s="395"/>
      <c r="CJ58" s="395"/>
      <c r="CK58" s="395"/>
      <c r="CL58" s="395"/>
      <c r="CM58" s="395"/>
      <c r="CN58" s="395"/>
      <c r="CO58" s="395"/>
      <c r="CP58" s="395"/>
      <c r="CQ58" s="395"/>
      <c r="CR58" s="395"/>
      <c r="CS58" s="395"/>
      <c r="CT58" s="395"/>
      <c r="CU58" s="395"/>
      <c r="CV58" s="395"/>
      <c r="CW58" s="395"/>
      <c r="CX58" s="395"/>
      <c r="CY58" s="395"/>
      <c r="CZ58" s="395"/>
      <c r="DA58" s="395"/>
      <c r="DB58" s="395"/>
      <c r="DC58" s="395"/>
      <c r="DD58" s="395"/>
      <c r="DE58" s="395"/>
      <c r="DF58" s="395"/>
      <c r="DG58" s="395"/>
      <c r="DH58" s="395"/>
      <c r="DI58" s="395"/>
      <c r="DJ58" s="395"/>
      <c r="DK58" s="395"/>
      <c r="DL58" s="395"/>
      <c r="DM58" s="395"/>
      <c r="DN58" s="395"/>
      <c r="DO58" s="395"/>
      <c r="DP58" s="395"/>
      <c r="DQ58" s="395"/>
      <c r="DR58" s="395"/>
      <c r="DS58" s="395"/>
      <c r="DT58" s="395"/>
      <c r="DU58" s="395"/>
      <c r="DV58" s="395"/>
      <c r="DW58" s="395"/>
      <c r="DX58" s="395"/>
      <c r="DY58" s="395"/>
      <c r="DZ58" s="395"/>
      <c r="EA58" s="395"/>
      <c r="EB58" s="395"/>
      <c r="EC58" s="395"/>
      <c r="ED58" s="395"/>
      <c r="EE58" s="395"/>
      <c r="EF58" s="395"/>
      <c r="EG58" s="395"/>
      <c r="EH58" s="395"/>
      <c r="EI58" s="395"/>
      <c r="EJ58" s="395"/>
      <c r="EK58" s="395"/>
      <c r="EL58" s="395"/>
      <c r="EM58" s="395"/>
      <c r="EN58" s="395"/>
      <c r="EO58" s="395"/>
      <c r="EP58" s="395"/>
      <c r="EQ58" s="395"/>
      <c r="ER58" s="395"/>
      <c r="ES58" s="395"/>
      <c r="ET58" s="395"/>
      <c r="EU58" s="395"/>
      <c r="EV58" s="395"/>
      <c r="EW58" s="395"/>
      <c r="EX58" s="395"/>
      <c r="EY58" s="395"/>
      <c r="EZ58" s="395"/>
      <c r="FA58" s="395"/>
      <c r="FB58" s="395"/>
      <c r="FC58" s="395"/>
      <c r="FD58" s="395"/>
      <c r="FE58" s="395"/>
      <c r="FF58" s="395"/>
      <c r="FG58" s="395"/>
      <c r="FH58" s="395"/>
      <c r="FI58" s="395"/>
      <c r="FJ58" s="395"/>
      <c r="FK58" s="395"/>
      <c r="FL58" s="395"/>
      <c r="FM58" s="395"/>
      <c r="FN58" s="395"/>
      <c r="FO58" s="395"/>
      <c r="FP58" s="395"/>
      <c r="FQ58" s="395"/>
      <c r="FR58" s="395"/>
      <c r="FS58" s="395"/>
      <c r="FT58" s="395"/>
      <c r="FU58" s="395"/>
      <c r="FV58" s="395"/>
      <c r="FW58" s="395"/>
      <c r="FX58" s="395"/>
      <c r="FY58" s="395"/>
      <c r="FZ58" s="395"/>
      <c r="GA58" s="395"/>
      <c r="GB58" s="395"/>
      <c r="GC58" s="395"/>
      <c r="GD58" s="395"/>
      <c r="GE58" s="395"/>
      <c r="GF58" s="395"/>
      <c r="GG58" s="395"/>
      <c r="GH58" s="395"/>
      <c r="GI58" s="395"/>
      <c r="GJ58" s="395"/>
      <c r="GK58" s="395"/>
      <c r="GL58" s="395"/>
      <c r="GM58" s="395"/>
      <c r="GN58" s="395"/>
      <c r="GO58" s="395"/>
      <c r="GP58" s="395"/>
      <c r="GQ58" s="395"/>
      <c r="GR58" s="395"/>
      <c r="GS58" s="395"/>
      <c r="GT58" s="395"/>
      <c r="GU58" s="395"/>
      <c r="GV58" s="395"/>
      <c r="GW58" s="395"/>
      <c r="GX58" s="395"/>
      <c r="GY58" s="395"/>
      <c r="GZ58" s="395"/>
      <c r="HA58" s="395"/>
      <c r="HB58" s="395"/>
      <c r="HC58" s="395"/>
      <c r="HD58" s="395"/>
      <c r="HE58" s="395"/>
      <c r="HF58" s="395"/>
      <c r="HG58" s="395"/>
      <c r="HH58" s="395"/>
      <c r="HI58" s="395"/>
      <c r="HJ58" s="395"/>
      <c r="HK58" s="395"/>
      <c r="HL58" s="395"/>
      <c r="HM58" s="395"/>
      <c r="HN58" s="395"/>
      <c r="HO58" s="395"/>
      <c r="HP58" s="395"/>
      <c r="HQ58" s="395"/>
      <c r="HR58" s="395"/>
      <c r="HS58" s="395"/>
      <c r="HT58" s="395"/>
      <c r="HU58" s="395"/>
      <c r="HV58" s="395"/>
      <c r="HW58" s="395"/>
      <c r="HX58" s="395"/>
      <c r="HY58" s="395"/>
      <c r="HZ58" s="395"/>
      <c r="IA58" s="395"/>
      <c r="IB58" s="395"/>
      <c r="IC58" s="395"/>
      <c r="ID58" s="395"/>
      <c r="IE58" s="395"/>
      <c r="IF58" s="395"/>
      <c r="IG58" s="395"/>
      <c r="IH58" s="395"/>
      <c r="II58" s="395"/>
      <c r="IJ58" s="395"/>
      <c r="IK58" s="395"/>
      <c r="IL58" s="395"/>
      <c r="IM58" s="395"/>
      <c r="IN58" s="395"/>
      <c r="IO58" s="395"/>
      <c r="IP58" s="395"/>
      <c r="IQ58" s="395"/>
      <c r="IR58" s="395"/>
      <c r="IS58" s="395"/>
      <c r="IT58" s="395"/>
      <c r="IU58" s="395"/>
      <c r="IV58" s="395"/>
    </row>
    <row r="59" spans="1:256" s="396" customFormat="1" ht="21" customHeight="1" x14ac:dyDescent="0.2">
      <c r="A59" s="398" t="s">
        <v>151</v>
      </c>
      <c r="B59" s="880"/>
      <c r="C59" s="880"/>
      <c r="D59" s="880"/>
      <c r="E59" s="880"/>
      <c r="F59" s="880"/>
      <c r="G59" s="880"/>
      <c r="H59" s="880"/>
      <c r="I59" s="880"/>
      <c r="J59" s="916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95"/>
      <c r="BQ59" s="395"/>
      <c r="BR59" s="395"/>
      <c r="BS59" s="395"/>
      <c r="BT59" s="395"/>
      <c r="BU59" s="395"/>
      <c r="BV59" s="395"/>
      <c r="BW59" s="395"/>
      <c r="BX59" s="395"/>
      <c r="BY59" s="395"/>
      <c r="BZ59" s="395"/>
      <c r="CA59" s="395"/>
      <c r="CB59" s="395"/>
      <c r="CC59" s="395"/>
      <c r="CD59" s="395"/>
      <c r="CE59" s="395"/>
      <c r="CF59" s="395"/>
      <c r="CG59" s="395"/>
      <c r="CH59" s="395"/>
      <c r="CI59" s="395"/>
      <c r="CJ59" s="395"/>
      <c r="CK59" s="395"/>
      <c r="CL59" s="395"/>
      <c r="CM59" s="395"/>
      <c r="CN59" s="395"/>
      <c r="CO59" s="395"/>
      <c r="CP59" s="395"/>
      <c r="CQ59" s="395"/>
      <c r="CR59" s="395"/>
      <c r="CS59" s="395"/>
      <c r="CT59" s="395"/>
      <c r="CU59" s="395"/>
      <c r="CV59" s="395"/>
      <c r="CW59" s="395"/>
      <c r="CX59" s="395"/>
      <c r="CY59" s="395"/>
      <c r="CZ59" s="395"/>
      <c r="DA59" s="395"/>
      <c r="DB59" s="395"/>
      <c r="DC59" s="395"/>
      <c r="DD59" s="395"/>
      <c r="DE59" s="395"/>
      <c r="DF59" s="395"/>
      <c r="DG59" s="395"/>
      <c r="DH59" s="395"/>
      <c r="DI59" s="395"/>
      <c r="DJ59" s="395"/>
      <c r="DK59" s="395"/>
      <c r="DL59" s="395"/>
      <c r="DM59" s="395"/>
      <c r="DN59" s="395"/>
      <c r="DO59" s="395"/>
      <c r="DP59" s="395"/>
      <c r="DQ59" s="395"/>
      <c r="DR59" s="395"/>
      <c r="DS59" s="395"/>
      <c r="DT59" s="395"/>
      <c r="DU59" s="395"/>
      <c r="DV59" s="395"/>
      <c r="DW59" s="395"/>
      <c r="DX59" s="395"/>
      <c r="DY59" s="395"/>
      <c r="DZ59" s="395"/>
      <c r="EA59" s="395"/>
      <c r="EB59" s="395"/>
      <c r="EC59" s="395"/>
      <c r="ED59" s="395"/>
      <c r="EE59" s="395"/>
      <c r="EF59" s="395"/>
      <c r="EG59" s="395"/>
      <c r="EH59" s="395"/>
      <c r="EI59" s="395"/>
      <c r="EJ59" s="395"/>
      <c r="EK59" s="395"/>
      <c r="EL59" s="395"/>
      <c r="EM59" s="395"/>
      <c r="EN59" s="395"/>
      <c r="EO59" s="395"/>
      <c r="EP59" s="395"/>
      <c r="EQ59" s="395"/>
      <c r="ER59" s="395"/>
      <c r="ES59" s="395"/>
      <c r="ET59" s="395"/>
      <c r="EU59" s="395"/>
      <c r="EV59" s="395"/>
      <c r="EW59" s="395"/>
      <c r="EX59" s="395"/>
      <c r="EY59" s="395"/>
      <c r="EZ59" s="395"/>
      <c r="FA59" s="395"/>
      <c r="FB59" s="395"/>
      <c r="FC59" s="395"/>
      <c r="FD59" s="395"/>
      <c r="FE59" s="395"/>
      <c r="FF59" s="395"/>
      <c r="FG59" s="395"/>
      <c r="FH59" s="395"/>
      <c r="FI59" s="395"/>
      <c r="FJ59" s="395"/>
      <c r="FK59" s="395"/>
      <c r="FL59" s="395"/>
      <c r="FM59" s="395"/>
      <c r="FN59" s="395"/>
      <c r="FO59" s="395"/>
      <c r="FP59" s="395"/>
      <c r="FQ59" s="395"/>
      <c r="FR59" s="395"/>
      <c r="FS59" s="395"/>
      <c r="FT59" s="395"/>
      <c r="FU59" s="395"/>
      <c r="FV59" s="395"/>
      <c r="FW59" s="395"/>
      <c r="FX59" s="395"/>
      <c r="FY59" s="395"/>
      <c r="FZ59" s="395"/>
      <c r="GA59" s="395"/>
      <c r="GB59" s="395"/>
      <c r="GC59" s="395"/>
      <c r="GD59" s="395"/>
      <c r="GE59" s="395"/>
      <c r="GF59" s="395"/>
      <c r="GG59" s="395"/>
      <c r="GH59" s="395"/>
      <c r="GI59" s="395"/>
      <c r="GJ59" s="395"/>
      <c r="GK59" s="395"/>
      <c r="GL59" s="395"/>
      <c r="GM59" s="395"/>
      <c r="GN59" s="395"/>
      <c r="GO59" s="395"/>
      <c r="GP59" s="395"/>
      <c r="GQ59" s="395"/>
      <c r="GR59" s="395"/>
      <c r="GS59" s="395"/>
      <c r="GT59" s="395"/>
      <c r="GU59" s="395"/>
      <c r="GV59" s="395"/>
      <c r="GW59" s="395"/>
      <c r="GX59" s="395"/>
      <c r="GY59" s="395"/>
      <c r="GZ59" s="395"/>
      <c r="HA59" s="395"/>
      <c r="HB59" s="395"/>
      <c r="HC59" s="395"/>
      <c r="HD59" s="395"/>
      <c r="HE59" s="395"/>
      <c r="HF59" s="395"/>
      <c r="HG59" s="395"/>
      <c r="HH59" s="395"/>
      <c r="HI59" s="395"/>
      <c r="HJ59" s="395"/>
      <c r="HK59" s="395"/>
      <c r="HL59" s="395"/>
      <c r="HM59" s="395"/>
      <c r="HN59" s="395"/>
      <c r="HO59" s="395"/>
      <c r="HP59" s="395"/>
      <c r="HQ59" s="395"/>
      <c r="HR59" s="395"/>
      <c r="HS59" s="395"/>
      <c r="HT59" s="395"/>
      <c r="HU59" s="395"/>
      <c r="HV59" s="395"/>
      <c r="HW59" s="395"/>
      <c r="HX59" s="395"/>
      <c r="HY59" s="395"/>
      <c r="HZ59" s="395"/>
      <c r="IA59" s="395"/>
      <c r="IB59" s="395"/>
      <c r="IC59" s="395"/>
      <c r="ID59" s="395"/>
      <c r="IE59" s="395"/>
      <c r="IF59" s="395"/>
      <c r="IG59" s="395"/>
      <c r="IH59" s="395"/>
      <c r="II59" s="395"/>
      <c r="IJ59" s="395"/>
      <c r="IK59" s="395"/>
      <c r="IL59" s="395"/>
      <c r="IM59" s="395"/>
      <c r="IN59" s="395"/>
      <c r="IO59" s="395"/>
      <c r="IP59" s="395"/>
      <c r="IQ59" s="395"/>
      <c r="IR59" s="395"/>
      <c r="IS59" s="395"/>
      <c r="IT59" s="395"/>
      <c r="IU59" s="395"/>
      <c r="IV59" s="395"/>
    </row>
    <row r="60" spans="1:256" s="397" customFormat="1" ht="40.5" x14ac:dyDescent="0.2">
      <c r="A60" s="399"/>
      <c r="B60" s="389" t="s">
        <v>9</v>
      </c>
      <c r="C60" s="391" t="s">
        <v>2</v>
      </c>
      <c r="D60" s="389" t="s">
        <v>10</v>
      </c>
      <c r="E60" s="400" t="s">
        <v>11</v>
      </c>
      <c r="F60" s="389" t="s">
        <v>13</v>
      </c>
      <c r="G60" s="389" t="s">
        <v>14</v>
      </c>
      <c r="H60" s="389" t="s">
        <v>15</v>
      </c>
      <c r="I60" s="389" t="s">
        <v>16</v>
      </c>
      <c r="J60" s="400" t="s">
        <v>12</v>
      </c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95"/>
      <c r="BQ60" s="395"/>
      <c r="BR60" s="395"/>
      <c r="BS60" s="395"/>
      <c r="BT60" s="395"/>
      <c r="BU60" s="395"/>
      <c r="BV60" s="395"/>
      <c r="BW60" s="395"/>
      <c r="BX60" s="395"/>
      <c r="BY60" s="395"/>
      <c r="BZ60" s="395"/>
      <c r="CA60" s="395"/>
      <c r="CB60" s="395"/>
      <c r="CC60" s="395"/>
      <c r="CD60" s="395"/>
      <c r="CE60" s="395"/>
      <c r="CF60" s="395"/>
      <c r="CG60" s="395"/>
      <c r="CH60" s="395"/>
      <c r="CI60" s="395"/>
      <c r="CJ60" s="395"/>
      <c r="CK60" s="395"/>
      <c r="CL60" s="395"/>
      <c r="CM60" s="395"/>
      <c r="CN60" s="395"/>
      <c r="CO60" s="395"/>
      <c r="CP60" s="395"/>
      <c r="CQ60" s="395"/>
      <c r="CR60" s="395"/>
      <c r="CS60" s="395"/>
      <c r="CT60" s="395"/>
      <c r="CU60" s="395"/>
      <c r="CV60" s="395"/>
      <c r="CW60" s="395"/>
      <c r="CX60" s="395"/>
      <c r="CY60" s="395"/>
      <c r="CZ60" s="395"/>
      <c r="DA60" s="395"/>
      <c r="DB60" s="395"/>
      <c r="DC60" s="395"/>
      <c r="DD60" s="395"/>
      <c r="DE60" s="395"/>
      <c r="DF60" s="395"/>
      <c r="DG60" s="395"/>
      <c r="DH60" s="395"/>
      <c r="DI60" s="395"/>
      <c r="DJ60" s="395"/>
      <c r="DK60" s="395"/>
      <c r="DL60" s="395"/>
      <c r="DM60" s="395"/>
      <c r="DN60" s="395"/>
      <c r="DO60" s="395"/>
      <c r="DP60" s="395"/>
      <c r="DQ60" s="395"/>
      <c r="DR60" s="395"/>
      <c r="DS60" s="395"/>
      <c r="DT60" s="395"/>
      <c r="DU60" s="395"/>
      <c r="DV60" s="395"/>
      <c r="DW60" s="395"/>
      <c r="DX60" s="395"/>
      <c r="DY60" s="395"/>
      <c r="DZ60" s="395"/>
      <c r="EA60" s="395"/>
      <c r="EB60" s="395"/>
      <c r="EC60" s="395"/>
      <c r="ED60" s="395"/>
      <c r="EE60" s="395"/>
      <c r="EF60" s="395"/>
      <c r="EG60" s="395"/>
      <c r="EH60" s="395"/>
      <c r="EI60" s="395"/>
      <c r="EJ60" s="395"/>
      <c r="EK60" s="395"/>
      <c r="EL60" s="395"/>
      <c r="EM60" s="395"/>
      <c r="EN60" s="395"/>
      <c r="EO60" s="395"/>
      <c r="EP60" s="395"/>
      <c r="EQ60" s="395"/>
      <c r="ER60" s="395"/>
      <c r="ES60" s="395"/>
      <c r="ET60" s="395"/>
      <c r="EU60" s="395"/>
      <c r="EV60" s="395"/>
      <c r="EW60" s="395"/>
      <c r="EX60" s="395"/>
      <c r="EY60" s="395"/>
      <c r="EZ60" s="395"/>
      <c r="FA60" s="395"/>
      <c r="FB60" s="395"/>
      <c r="FC60" s="395"/>
      <c r="FD60" s="395"/>
      <c r="FE60" s="395"/>
      <c r="FF60" s="395"/>
      <c r="FG60" s="395"/>
      <c r="FH60" s="395"/>
      <c r="FI60" s="395"/>
      <c r="FJ60" s="395"/>
      <c r="FK60" s="395"/>
      <c r="FL60" s="395"/>
      <c r="FM60" s="395"/>
      <c r="FN60" s="395"/>
      <c r="FO60" s="395"/>
      <c r="FP60" s="395"/>
      <c r="FQ60" s="395"/>
      <c r="FR60" s="395"/>
      <c r="FS60" s="395"/>
      <c r="FT60" s="395"/>
      <c r="FU60" s="395"/>
      <c r="FV60" s="395"/>
      <c r="FW60" s="395"/>
      <c r="FX60" s="395"/>
      <c r="FY60" s="395"/>
      <c r="FZ60" s="395"/>
      <c r="GA60" s="395"/>
      <c r="GB60" s="395"/>
      <c r="GC60" s="395"/>
      <c r="GD60" s="395"/>
      <c r="GE60" s="395"/>
      <c r="GF60" s="395"/>
      <c r="GG60" s="395"/>
      <c r="GH60" s="395"/>
      <c r="GI60" s="395"/>
      <c r="GJ60" s="395"/>
      <c r="GK60" s="395"/>
      <c r="GL60" s="395"/>
      <c r="GM60" s="395"/>
      <c r="GN60" s="395"/>
      <c r="GO60" s="395"/>
      <c r="GP60" s="395"/>
      <c r="GQ60" s="395"/>
      <c r="GR60" s="395"/>
      <c r="GS60" s="395"/>
      <c r="GT60" s="395"/>
      <c r="GU60" s="395"/>
      <c r="GV60" s="395"/>
      <c r="GW60" s="395"/>
      <c r="GX60" s="395"/>
      <c r="GY60" s="395"/>
      <c r="GZ60" s="395"/>
      <c r="HA60" s="395"/>
      <c r="HB60" s="395"/>
      <c r="HC60" s="395"/>
      <c r="HD60" s="395"/>
      <c r="HE60" s="395"/>
      <c r="HF60" s="395"/>
      <c r="HG60" s="395"/>
      <c r="HH60" s="395"/>
      <c r="HI60" s="395"/>
      <c r="HJ60" s="395"/>
      <c r="HK60" s="395"/>
      <c r="HL60" s="395"/>
      <c r="HM60" s="395"/>
      <c r="HN60" s="395"/>
      <c r="HO60" s="395"/>
      <c r="HP60" s="395"/>
      <c r="HQ60" s="395"/>
      <c r="HR60" s="395"/>
      <c r="HS60" s="395"/>
      <c r="HT60" s="395"/>
      <c r="HU60" s="395"/>
      <c r="HV60" s="395"/>
      <c r="HW60" s="395"/>
      <c r="HX60" s="395"/>
      <c r="HY60" s="395"/>
      <c r="HZ60" s="395"/>
      <c r="IA60" s="395"/>
      <c r="IB60" s="395"/>
      <c r="IC60" s="395"/>
      <c r="ID60" s="395"/>
      <c r="IE60" s="395"/>
      <c r="IF60" s="395"/>
      <c r="IG60" s="395"/>
      <c r="IH60" s="395"/>
      <c r="II60" s="395"/>
      <c r="IJ60" s="395"/>
      <c r="IK60" s="395"/>
      <c r="IL60" s="395"/>
      <c r="IM60" s="395"/>
      <c r="IN60" s="395"/>
      <c r="IO60" s="395"/>
      <c r="IP60" s="395"/>
      <c r="IQ60" s="395"/>
      <c r="IR60" s="395"/>
      <c r="IS60" s="395"/>
      <c r="IT60" s="395"/>
      <c r="IU60" s="395"/>
      <c r="IV60" s="395"/>
    </row>
    <row r="61" spans="1:256" s="26" customFormat="1" ht="67.5" customHeight="1" x14ac:dyDescent="0.3">
      <c r="A61" s="25">
        <v>3</v>
      </c>
      <c r="B61" s="19" t="s">
        <v>187</v>
      </c>
      <c r="C61" s="27">
        <v>4.4000000000000004</v>
      </c>
      <c r="D61" s="27">
        <v>2</v>
      </c>
      <c r="E61" s="27">
        <v>3</v>
      </c>
      <c r="F61" s="111"/>
      <c r="G61" s="111"/>
      <c r="H61" s="15">
        <v>12800000</v>
      </c>
      <c r="I61" s="111"/>
      <c r="J61" s="28" t="s">
        <v>391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26" customFormat="1" ht="65.25" customHeight="1" x14ac:dyDescent="0.3">
      <c r="A62" s="25">
        <v>4</v>
      </c>
      <c r="B62" s="19" t="s">
        <v>188</v>
      </c>
      <c r="C62" s="27">
        <v>4.4000000000000004</v>
      </c>
      <c r="D62" s="27">
        <v>2</v>
      </c>
      <c r="E62" s="27">
        <v>3</v>
      </c>
      <c r="F62" s="111"/>
      <c r="G62" s="111"/>
      <c r="H62" s="15"/>
      <c r="I62" s="111">
        <v>12800000</v>
      </c>
      <c r="J62" s="28" t="s">
        <v>391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1" customFormat="1" ht="60.75" x14ac:dyDescent="0.2">
      <c r="A63" s="25">
        <v>5</v>
      </c>
      <c r="B63" s="19" t="s">
        <v>311</v>
      </c>
      <c r="C63" s="27">
        <v>4.4000000000000004</v>
      </c>
      <c r="D63" s="27">
        <v>2</v>
      </c>
      <c r="E63" s="27">
        <v>3</v>
      </c>
      <c r="F63" s="111"/>
      <c r="G63" s="111">
        <v>7000000</v>
      </c>
      <c r="H63" s="15">
        <v>6000000</v>
      </c>
      <c r="I63" s="111"/>
      <c r="J63" s="28" t="s">
        <v>391</v>
      </c>
    </row>
    <row r="64" spans="1:256" s="31" customFormat="1" ht="60.75" x14ac:dyDescent="0.2">
      <c r="A64" s="25">
        <v>6</v>
      </c>
      <c r="B64" s="19" t="s">
        <v>271</v>
      </c>
      <c r="C64" s="119">
        <v>4.3</v>
      </c>
      <c r="D64" s="356">
        <v>2</v>
      </c>
      <c r="E64" s="356">
        <v>5</v>
      </c>
      <c r="F64" s="124">
        <v>500000</v>
      </c>
      <c r="G64" s="124">
        <v>500000</v>
      </c>
      <c r="H64" s="248">
        <v>500000</v>
      </c>
      <c r="I64" s="124">
        <v>500000</v>
      </c>
      <c r="J64" s="241" t="s">
        <v>270</v>
      </c>
    </row>
    <row r="65" spans="1:256" s="31" customFormat="1" ht="67.5" customHeight="1" x14ac:dyDescent="0.2">
      <c r="A65" s="25">
        <v>7</v>
      </c>
      <c r="B65" s="19" t="s">
        <v>272</v>
      </c>
      <c r="C65" s="119">
        <v>4.3</v>
      </c>
      <c r="D65" s="356">
        <v>2</v>
      </c>
      <c r="E65" s="356">
        <v>5</v>
      </c>
      <c r="F65" s="124">
        <v>500000</v>
      </c>
      <c r="G65" s="124">
        <v>500000</v>
      </c>
      <c r="H65" s="248">
        <v>500000</v>
      </c>
      <c r="I65" s="124">
        <v>500000</v>
      </c>
      <c r="J65" s="241" t="s">
        <v>270</v>
      </c>
    </row>
    <row r="66" spans="1:256" s="31" customFormat="1" ht="40.5" x14ac:dyDescent="0.2">
      <c r="A66" s="25">
        <v>8</v>
      </c>
      <c r="B66" s="19" t="s">
        <v>273</v>
      </c>
      <c r="C66" s="27">
        <v>4.2</v>
      </c>
      <c r="D66" s="356">
        <v>2</v>
      </c>
      <c r="E66" s="356">
        <v>2</v>
      </c>
      <c r="F66" s="124">
        <v>100000</v>
      </c>
      <c r="G66" s="124">
        <v>100000</v>
      </c>
      <c r="H66" s="248">
        <v>100000</v>
      </c>
      <c r="I66" s="124">
        <v>100000</v>
      </c>
      <c r="J66" s="241" t="s">
        <v>270</v>
      </c>
    </row>
    <row r="67" spans="1:256" s="31" customFormat="1" ht="60.75" x14ac:dyDescent="0.2">
      <c r="A67" s="25">
        <v>9</v>
      </c>
      <c r="B67" s="19" t="s">
        <v>388</v>
      </c>
      <c r="C67" s="27">
        <v>4.4000000000000004</v>
      </c>
      <c r="D67" s="27">
        <v>2</v>
      </c>
      <c r="E67" s="27">
        <v>3</v>
      </c>
      <c r="F67" s="76"/>
      <c r="G67" s="76"/>
      <c r="H67" s="260">
        <v>44400000</v>
      </c>
      <c r="I67" s="76"/>
      <c r="J67" s="28" t="s">
        <v>391</v>
      </c>
    </row>
    <row r="68" spans="1:256" s="396" customFormat="1" x14ac:dyDescent="0.2">
      <c r="A68" s="388"/>
      <c r="B68" s="880" t="s">
        <v>3</v>
      </c>
      <c r="C68" s="880"/>
      <c r="D68" s="880"/>
      <c r="E68" s="880"/>
      <c r="F68" s="880" t="s">
        <v>4</v>
      </c>
      <c r="G68" s="880"/>
      <c r="H68" s="880"/>
      <c r="I68" s="880"/>
      <c r="J68" s="916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5"/>
      <c r="AN68" s="395"/>
      <c r="AO68" s="395"/>
      <c r="AP68" s="395"/>
      <c r="AQ68" s="395"/>
      <c r="AR68" s="395"/>
      <c r="AS68" s="395"/>
      <c r="AT68" s="395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95"/>
      <c r="BN68" s="395"/>
      <c r="BO68" s="395"/>
      <c r="BP68" s="395"/>
      <c r="BQ68" s="395"/>
      <c r="BR68" s="395"/>
      <c r="BS68" s="395"/>
      <c r="BT68" s="395"/>
      <c r="BU68" s="395"/>
      <c r="BV68" s="395"/>
      <c r="BW68" s="395"/>
      <c r="BX68" s="395"/>
      <c r="BY68" s="395"/>
      <c r="BZ68" s="395"/>
      <c r="CA68" s="395"/>
      <c r="CB68" s="395"/>
      <c r="CC68" s="395"/>
      <c r="CD68" s="395"/>
      <c r="CE68" s="395"/>
      <c r="CF68" s="395"/>
      <c r="CG68" s="395"/>
      <c r="CH68" s="395"/>
      <c r="CI68" s="395"/>
      <c r="CJ68" s="395"/>
      <c r="CK68" s="395"/>
      <c r="CL68" s="395"/>
      <c r="CM68" s="395"/>
      <c r="CN68" s="395"/>
      <c r="CO68" s="395"/>
      <c r="CP68" s="395"/>
      <c r="CQ68" s="395"/>
      <c r="CR68" s="395"/>
      <c r="CS68" s="395"/>
      <c r="CT68" s="395"/>
      <c r="CU68" s="395"/>
      <c r="CV68" s="395"/>
      <c r="CW68" s="395"/>
      <c r="CX68" s="395"/>
      <c r="CY68" s="395"/>
      <c r="CZ68" s="395"/>
      <c r="DA68" s="395"/>
      <c r="DB68" s="395"/>
      <c r="DC68" s="395"/>
      <c r="DD68" s="395"/>
      <c r="DE68" s="395"/>
      <c r="DF68" s="395"/>
      <c r="DG68" s="395"/>
      <c r="DH68" s="395"/>
      <c r="DI68" s="395"/>
      <c r="DJ68" s="395"/>
      <c r="DK68" s="395"/>
      <c r="DL68" s="395"/>
      <c r="DM68" s="395"/>
      <c r="DN68" s="395"/>
      <c r="DO68" s="395"/>
      <c r="DP68" s="395"/>
      <c r="DQ68" s="395"/>
      <c r="DR68" s="395"/>
      <c r="DS68" s="395"/>
      <c r="DT68" s="395"/>
      <c r="DU68" s="395"/>
      <c r="DV68" s="395"/>
      <c r="DW68" s="395"/>
      <c r="DX68" s="395"/>
      <c r="DY68" s="395"/>
      <c r="DZ68" s="395"/>
      <c r="EA68" s="395"/>
      <c r="EB68" s="395"/>
      <c r="EC68" s="395"/>
      <c r="ED68" s="395"/>
      <c r="EE68" s="395"/>
      <c r="EF68" s="395"/>
      <c r="EG68" s="395"/>
      <c r="EH68" s="395"/>
      <c r="EI68" s="395"/>
      <c r="EJ68" s="395"/>
      <c r="EK68" s="395"/>
      <c r="EL68" s="395"/>
      <c r="EM68" s="395"/>
      <c r="EN68" s="395"/>
      <c r="EO68" s="395"/>
      <c r="EP68" s="395"/>
      <c r="EQ68" s="395"/>
      <c r="ER68" s="395"/>
      <c r="ES68" s="395"/>
      <c r="ET68" s="395"/>
      <c r="EU68" s="395"/>
      <c r="EV68" s="395"/>
      <c r="EW68" s="395"/>
      <c r="EX68" s="395"/>
      <c r="EY68" s="395"/>
      <c r="EZ68" s="395"/>
      <c r="FA68" s="395"/>
      <c r="FB68" s="395"/>
      <c r="FC68" s="395"/>
      <c r="FD68" s="395"/>
      <c r="FE68" s="395"/>
      <c r="FF68" s="395"/>
      <c r="FG68" s="395"/>
      <c r="FH68" s="395"/>
      <c r="FI68" s="395"/>
      <c r="FJ68" s="395"/>
      <c r="FK68" s="395"/>
      <c r="FL68" s="395"/>
      <c r="FM68" s="395"/>
      <c r="FN68" s="395"/>
      <c r="FO68" s="395"/>
      <c r="FP68" s="395"/>
      <c r="FQ68" s="395"/>
      <c r="FR68" s="395"/>
      <c r="FS68" s="395"/>
      <c r="FT68" s="395"/>
      <c r="FU68" s="395"/>
      <c r="FV68" s="395"/>
      <c r="FW68" s="395"/>
      <c r="FX68" s="395"/>
      <c r="FY68" s="395"/>
      <c r="FZ68" s="395"/>
      <c r="GA68" s="395"/>
      <c r="GB68" s="395"/>
      <c r="GC68" s="395"/>
      <c r="GD68" s="395"/>
      <c r="GE68" s="395"/>
      <c r="GF68" s="395"/>
      <c r="GG68" s="395"/>
      <c r="GH68" s="395"/>
      <c r="GI68" s="395"/>
      <c r="GJ68" s="395"/>
      <c r="GK68" s="395"/>
      <c r="GL68" s="395"/>
      <c r="GM68" s="395"/>
      <c r="GN68" s="395"/>
      <c r="GO68" s="395"/>
      <c r="GP68" s="395"/>
      <c r="GQ68" s="395"/>
      <c r="GR68" s="395"/>
      <c r="GS68" s="395"/>
      <c r="GT68" s="395"/>
      <c r="GU68" s="395"/>
      <c r="GV68" s="395"/>
      <c r="GW68" s="395"/>
      <c r="GX68" s="395"/>
      <c r="GY68" s="395"/>
      <c r="GZ68" s="395"/>
      <c r="HA68" s="395"/>
      <c r="HB68" s="395"/>
      <c r="HC68" s="395"/>
      <c r="HD68" s="395"/>
      <c r="HE68" s="395"/>
      <c r="HF68" s="395"/>
      <c r="HG68" s="395"/>
      <c r="HH68" s="395"/>
      <c r="HI68" s="395"/>
      <c r="HJ68" s="395"/>
      <c r="HK68" s="395"/>
      <c r="HL68" s="395"/>
      <c r="HM68" s="395"/>
      <c r="HN68" s="395"/>
      <c r="HO68" s="395"/>
      <c r="HP68" s="395"/>
      <c r="HQ68" s="395"/>
      <c r="HR68" s="395"/>
      <c r="HS68" s="395"/>
      <c r="HT68" s="395"/>
      <c r="HU68" s="395"/>
      <c r="HV68" s="395"/>
      <c r="HW68" s="395"/>
      <c r="HX68" s="395"/>
      <c r="HY68" s="395"/>
      <c r="HZ68" s="395"/>
      <c r="IA68" s="395"/>
      <c r="IB68" s="395"/>
      <c r="IC68" s="395"/>
      <c r="ID68" s="395"/>
      <c r="IE68" s="395"/>
      <c r="IF68" s="395"/>
      <c r="IG68" s="395"/>
      <c r="IH68" s="395"/>
      <c r="II68" s="395"/>
      <c r="IJ68" s="395"/>
      <c r="IK68" s="395"/>
      <c r="IL68" s="395"/>
      <c r="IM68" s="395"/>
      <c r="IN68" s="395"/>
      <c r="IO68" s="395"/>
      <c r="IP68" s="395"/>
      <c r="IQ68" s="395"/>
      <c r="IR68" s="395"/>
      <c r="IS68" s="395"/>
      <c r="IT68" s="395"/>
      <c r="IU68" s="395"/>
      <c r="IV68" s="395"/>
    </row>
    <row r="69" spans="1:256" s="396" customFormat="1" ht="21" customHeight="1" x14ac:dyDescent="0.2">
      <c r="A69" s="398" t="s">
        <v>151</v>
      </c>
      <c r="B69" s="880"/>
      <c r="C69" s="880"/>
      <c r="D69" s="880"/>
      <c r="E69" s="880"/>
      <c r="F69" s="880"/>
      <c r="G69" s="880"/>
      <c r="H69" s="880"/>
      <c r="I69" s="880"/>
      <c r="J69" s="916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5"/>
      <c r="AN69" s="395"/>
      <c r="AO69" s="395"/>
      <c r="AP69" s="395"/>
      <c r="AQ69" s="395"/>
      <c r="AR69" s="395"/>
      <c r="AS69" s="395"/>
      <c r="AT69" s="395"/>
      <c r="AU69" s="395"/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95"/>
      <c r="BN69" s="395"/>
      <c r="BO69" s="395"/>
      <c r="BP69" s="395"/>
      <c r="BQ69" s="395"/>
      <c r="BR69" s="395"/>
      <c r="BS69" s="395"/>
      <c r="BT69" s="395"/>
      <c r="BU69" s="395"/>
      <c r="BV69" s="395"/>
      <c r="BW69" s="395"/>
      <c r="BX69" s="395"/>
      <c r="BY69" s="395"/>
      <c r="BZ69" s="395"/>
      <c r="CA69" s="395"/>
      <c r="CB69" s="395"/>
      <c r="CC69" s="395"/>
      <c r="CD69" s="395"/>
      <c r="CE69" s="395"/>
      <c r="CF69" s="395"/>
      <c r="CG69" s="395"/>
      <c r="CH69" s="395"/>
      <c r="CI69" s="395"/>
      <c r="CJ69" s="395"/>
      <c r="CK69" s="395"/>
      <c r="CL69" s="395"/>
      <c r="CM69" s="395"/>
      <c r="CN69" s="395"/>
      <c r="CO69" s="395"/>
      <c r="CP69" s="395"/>
      <c r="CQ69" s="395"/>
      <c r="CR69" s="395"/>
      <c r="CS69" s="395"/>
      <c r="CT69" s="395"/>
      <c r="CU69" s="395"/>
      <c r="CV69" s="395"/>
      <c r="CW69" s="395"/>
      <c r="CX69" s="395"/>
      <c r="CY69" s="395"/>
      <c r="CZ69" s="395"/>
      <c r="DA69" s="395"/>
      <c r="DB69" s="395"/>
      <c r="DC69" s="395"/>
      <c r="DD69" s="395"/>
      <c r="DE69" s="395"/>
      <c r="DF69" s="395"/>
      <c r="DG69" s="395"/>
      <c r="DH69" s="395"/>
      <c r="DI69" s="395"/>
      <c r="DJ69" s="395"/>
      <c r="DK69" s="395"/>
      <c r="DL69" s="395"/>
      <c r="DM69" s="395"/>
      <c r="DN69" s="395"/>
      <c r="DO69" s="395"/>
      <c r="DP69" s="395"/>
      <c r="DQ69" s="395"/>
      <c r="DR69" s="395"/>
      <c r="DS69" s="395"/>
      <c r="DT69" s="395"/>
      <c r="DU69" s="395"/>
      <c r="DV69" s="395"/>
      <c r="DW69" s="395"/>
      <c r="DX69" s="395"/>
      <c r="DY69" s="395"/>
      <c r="DZ69" s="395"/>
      <c r="EA69" s="395"/>
      <c r="EB69" s="395"/>
      <c r="EC69" s="395"/>
      <c r="ED69" s="395"/>
      <c r="EE69" s="395"/>
      <c r="EF69" s="395"/>
      <c r="EG69" s="395"/>
      <c r="EH69" s="395"/>
      <c r="EI69" s="395"/>
      <c r="EJ69" s="395"/>
      <c r="EK69" s="395"/>
      <c r="EL69" s="395"/>
      <c r="EM69" s="395"/>
      <c r="EN69" s="395"/>
      <c r="EO69" s="395"/>
      <c r="EP69" s="395"/>
      <c r="EQ69" s="395"/>
      <c r="ER69" s="395"/>
      <c r="ES69" s="395"/>
      <c r="ET69" s="395"/>
      <c r="EU69" s="395"/>
      <c r="EV69" s="395"/>
      <c r="EW69" s="395"/>
      <c r="EX69" s="395"/>
      <c r="EY69" s="395"/>
      <c r="EZ69" s="395"/>
      <c r="FA69" s="395"/>
      <c r="FB69" s="395"/>
      <c r="FC69" s="395"/>
      <c r="FD69" s="395"/>
      <c r="FE69" s="395"/>
      <c r="FF69" s="395"/>
      <c r="FG69" s="395"/>
      <c r="FH69" s="395"/>
      <c r="FI69" s="395"/>
      <c r="FJ69" s="395"/>
      <c r="FK69" s="395"/>
      <c r="FL69" s="395"/>
      <c r="FM69" s="395"/>
      <c r="FN69" s="395"/>
      <c r="FO69" s="395"/>
      <c r="FP69" s="395"/>
      <c r="FQ69" s="395"/>
      <c r="FR69" s="395"/>
      <c r="FS69" s="395"/>
      <c r="FT69" s="395"/>
      <c r="FU69" s="395"/>
      <c r="FV69" s="395"/>
      <c r="FW69" s="395"/>
      <c r="FX69" s="395"/>
      <c r="FY69" s="395"/>
      <c r="FZ69" s="395"/>
      <c r="GA69" s="395"/>
      <c r="GB69" s="395"/>
      <c r="GC69" s="395"/>
      <c r="GD69" s="395"/>
      <c r="GE69" s="395"/>
      <c r="GF69" s="395"/>
      <c r="GG69" s="395"/>
      <c r="GH69" s="395"/>
      <c r="GI69" s="395"/>
      <c r="GJ69" s="395"/>
      <c r="GK69" s="395"/>
      <c r="GL69" s="395"/>
      <c r="GM69" s="395"/>
      <c r="GN69" s="395"/>
      <c r="GO69" s="395"/>
      <c r="GP69" s="395"/>
      <c r="GQ69" s="395"/>
      <c r="GR69" s="395"/>
      <c r="GS69" s="395"/>
      <c r="GT69" s="395"/>
      <c r="GU69" s="395"/>
      <c r="GV69" s="395"/>
      <c r="GW69" s="395"/>
      <c r="GX69" s="395"/>
      <c r="GY69" s="395"/>
      <c r="GZ69" s="395"/>
      <c r="HA69" s="395"/>
      <c r="HB69" s="395"/>
      <c r="HC69" s="395"/>
      <c r="HD69" s="395"/>
      <c r="HE69" s="395"/>
      <c r="HF69" s="395"/>
      <c r="HG69" s="395"/>
      <c r="HH69" s="395"/>
      <c r="HI69" s="395"/>
      <c r="HJ69" s="395"/>
      <c r="HK69" s="395"/>
      <c r="HL69" s="395"/>
      <c r="HM69" s="395"/>
      <c r="HN69" s="395"/>
      <c r="HO69" s="395"/>
      <c r="HP69" s="395"/>
      <c r="HQ69" s="395"/>
      <c r="HR69" s="395"/>
      <c r="HS69" s="395"/>
      <c r="HT69" s="395"/>
      <c r="HU69" s="395"/>
      <c r="HV69" s="395"/>
      <c r="HW69" s="395"/>
      <c r="HX69" s="395"/>
      <c r="HY69" s="395"/>
      <c r="HZ69" s="395"/>
      <c r="IA69" s="395"/>
      <c r="IB69" s="395"/>
      <c r="IC69" s="395"/>
      <c r="ID69" s="395"/>
      <c r="IE69" s="395"/>
      <c r="IF69" s="395"/>
      <c r="IG69" s="395"/>
      <c r="IH69" s="395"/>
      <c r="II69" s="395"/>
      <c r="IJ69" s="395"/>
      <c r="IK69" s="395"/>
      <c r="IL69" s="395"/>
      <c r="IM69" s="395"/>
      <c r="IN69" s="395"/>
      <c r="IO69" s="395"/>
      <c r="IP69" s="395"/>
      <c r="IQ69" s="395"/>
      <c r="IR69" s="395"/>
      <c r="IS69" s="395"/>
      <c r="IT69" s="395"/>
      <c r="IU69" s="395"/>
      <c r="IV69" s="395"/>
    </row>
    <row r="70" spans="1:256" s="397" customFormat="1" ht="40.5" x14ac:dyDescent="0.2">
      <c r="A70" s="399"/>
      <c r="B70" s="389" t="s">
        <v>9</v>
      </c>
      <c r="C70" s="391" t="s">
        <v>2</v>
      </c>
      <c r="D70" s="389" t="s">
        <v>10</v>
      </c>
      <c r="E70" s="400" t="s">
        <v>11</v>
      </c>
      <c r="F70" s="389" t="s">
        <v>13</v>
      </c>
      <c r="G70" s="389" t="s">
        <v>14</v>
      </c>
      <c r="H70" s="389" t="s">
        <v>15</v>
      </c>
      <c r="I70" s="389" t="s">
        <v>16</v>
      </c>
      <c r="J70" s="400" t="s">
        <v>12</v>
      </c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5"/>
      <c r="Y70" s="395"/>
      <c r="Z70" s="395"/>
      <c r="AA70" s="395"/>
      <c r="AB70" s="395"/>
      <c r="AC70" s="395"/>
      <c r="AD70" s="395"/>
      <c r="AE70" s="395"/>
      <c r="AF70" s="395"/>
      <c r="AG70" s="395"/>
      <c r="AH70" s="395"/>
      <c r="AI70" s="395"/>
      <c r="AJ70" s="395"/>
      <c r="AK70" s="395"/>
      <c r="AL70" s="395"/>
      <c r="AM70" s="395"/>
      <c r="AN70" s="395"/>
      <c r="AO70" s="395"/>
      <c r="AP70" s="395"/>
      <c r="AQ70" s="395"/>
      <c r="AR70" s="395"/>
      <c r="AS70" s="395"/>
      <c r="AT70" s="395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95"/>
      <c r="BN70" s="395"/>
      <c r="BO70" s="395"/>
      <c r="BP70" s="395"/>
      <c r="BQ70" s="395"/>
      <c r="BR70" s="395"/>
      <c r="BS70" s="395"/>
      <c r="BT70" s="395"/>
      <c r="BU70" s="395"/>
      <c r="BV70" s="395"/>
      <c r="BW70" s="395"/>
      <c r="BX70" s="395"/>
      <c r="BY70" s="395"/>
      <c r="BZ70" s="395"/>
      <c r="CA70" s="395"/>
      <c r="CB70" s="395"/>
      <c r="CC70" s="395"/>
      <c r="CD70" s="395"/>
      <c r="CE70" s="395"/>
      <c r="CF70" s="395"/>
      <c r="CG70" s="395"/>
      <c r="CH70" s="395"/>
      <c r="CI70" s="395"/>
      <c r="CJ70" s="395"/>
      <c r="CK70" s="395"/>
      <c r="CL70" s="395"/>
      <c r="CM70" s="395"/>
      <c r="CN70" s="395"/>
      <c r="CO70" s="395"/>
      <c r="CP70" s="395"/>
      <c r="CQ70" s="395"/>
      <c r="CR70" s="395"/>
      <c r="CS70" s="395"/>
      <c r="CT70" s="395"/>
      <c r="CU70" s="395"/>
      <c r="CV70" s="395"/>
      <c r="CW70" s="395"/>
      <c r="CX70" s="395"/>
      <c r="CY70" s="395"/>
      <c r="CZ70" s="395"/>
      <c r="DA70" s="395"/>
      <c r="DB70" s="395"/>
      <c r="DC70" s="395"/>
      <c r="DD70" s="395"/>
      <c r="DE70" s="395"/>
      <c r="DF70" s="395"/>
      <c r="DG70" s="395"/>
      <c r="DH70" s="395"/>
      <c r="DI70" s="395"/>
      <c r="DJ70" s="395"/>
      <c r="DK70" s="395"/>
      <c r="DL70" s="395"/>
      <c r="DM70" s="395"/>
      <c r="DN70" s="395"/>
      <c r="DO70" s="395"/>
      <c r="DP70" s="395"/>
      <c r="DQ70" s="395"/>
      <c r="DR70" s="395"/>
      <c r="DS70" s="395"/>
      <c r="DT70" s="395"/>
      <c r="DU70" s="395"/>
      <c r="DV70" s="395"/>
      <c r="DW70" s="395"/>
      <c r="DX70" s="395"/>
      <c r="DY70" s="395"/>
      <c r="DZ70" s="395"/>
      <c r="EA70" s="395"/>
      <c r="EB70" s="395"/>
      <c r="EC70" s="395"/>
      <c r="ED70" s="395"/>
      <c r="EE70" s="395"/>
      <c r="EF70" s="395"/>
      <c r="EG70" s="395"/>
      <c r="EH70" s="395"/>
      <c r="EI70" s="395"/>
      <c r="EJ70" s="395"/>
      <c r="EK70" s="395"/>
      <c r="EL70" s="395"/>
      <c r="EM70" s="395"/>
      <c r="EN70" s="395"/>
      <c r="EO70" s="395"/>
      <c r="EP70" s="395"/>
      <c r="EQ70" s="395"/>
      <c r="ER70" s="395"/>
      <c r="ES70" s="395"/>
      <c r="ET70" s="395"/>
      <c r="EU70" s="395"/>
      <c r="EV70" s="395"/>
      <c r="EW70" s="395"/>
      <c r="EX70" s="395"/>
      <c r="EY70" s="395"/>
      <c r="EZ70" s="395"/>
      <c r="FA70" s="395"/>
      <c r="FB70" s="395"/>
      <c r="FC70" s="395"/>
      <c r="FD70" s="395"/>
      <c r="FE70" s="395"/>
      <c r="FF70" s="395"/>
      <c r="FG70" s="395"/>
      <c r="FH70" s="395"/>
      <c r="FI70" s="395"/>
      <c r="FJ70" s="395"/>
      <c r="FK70" s="395"/>
      <c r="FL70" s="395"/>
      <c r="FM70" s="395"/>
      <c r="FN70" s="395"/>
      <c r="FO70" s="395"/>
      <c r="FP70" s="395"/>
      <c r="FQ70" s="395"/>
      <c r="FR70" s="395"/>
      <c r="FS70" s="395"/>
      <c r="FT70" s="395"/>
      <c r="FU70" s="395"/>
      <c r="FV70" s="395"/>
      <c r="FW70" s="395"/>
      <c r="FX70" s="395"/>
      <c r="FY70" s="395"/>
      <c r="FZ70" s="395"/>
      <c r="GA70" s="395"/>
      <c r="GB70" s="395"/>
      <c r="GC70" s="395"/>
      <c r="GD70" s="395"/>
      <c r="GE70" s="395"/>
      <c r="GF70" s="395"/>
      <c r="GG70" s="395"/>
      <c r="GH70" s="395"/>
      <c r="GI70" s="395"/>
      <c r="GJ70" s="395"/>
      <c r="GK70" s="395"/>
      <c r="GL70" s="395"/>
      <c r="GM70" s="395"/>
      <c r="GN70" s="395"/>
      <c r="GO70" s="395"/>
      <c r="GP70" s="395"/>
      <c r="GQ70" s="395"/>
      <c r="GR70" s="395"/>
      <c r="GS70" s="395"/>
      <c r="GT70" s="395"/>
      <c r="GU70" s="395"/>
      <c r="GV70" s="395"/>
      <c r="GW70" s="395"/>
      <c r="GX70" s="395"/>
      <c r="GY70" s="395"/>
      <c r="GZ70" s="395"/>
      <c r="HA70" s="395"/>
      <c r="HB70" s="395"/>
      <c r="HC70" s="395"/>
      <c r="HD70" s="395"/>
      <c r="HE70" s="395"/>
      <c r="HF70" s="395"/>
      <c r="HG70" s="395"/>
      <c r="HH70" s="395"/>
      <c r="HI70" s="395"/>
      <c r="HJ70" s="395"/>
      <c r="HK70" s="395"/>
      <c r="HL70" s="395"/>
      <c r="HM70" s="395"/>
      <c r="HN70" s="395"/>
      <c r="HO70" s="395"/>
      <c r="HP70" s="395"/>
      <c r="HQ70" s="395"/>
      <c r="HR70" s="395"/>
      <c r="HS70" s="395"/>
      <c r="HT70" s="395"/>
      <c r="HU70" s="395"/>
      <c r="HV70" s="395"/>
      <c r="HW70" s="395"/>
      <c r="HX70" s="395"/>
      <c r="HY70" s="395"/>
      <c r="HZ70" s="395"/>
      <c r="IA70" s="395"/>
      <c r="IB70" s="395"/>
      <c r="IC70" s="395"/>
      <c r="ID70" s="395"/>
      <c r="IE70" s="395"/>
      <c r="IF70" s="395"/>
      <c r="IG70" s="395"/>
      <c r="IH70" s="395"/>
      <c r="II70" s="395"/>
      <c r="IJ70" s="395"/>
      <c r="IK70" s="395"/>
      <c r="IL70" s="395"/>
      <c r="IM70" s="395"/>
      <c r="IN70" s="395"/>
      <c r="IO70" s="395"/>
      <c r="IP70" s="395"/>
      <c r="IQ70" s="395"/>
      <c r="IR70" s="395"/>
      <c r="IS70" s="395"/>
      <c r="IT70" s="395"/>
      <c r="IU70" s="395"/>
      <c r="IV70" s="395"/>
    </row>
    <row r="71" spans="1:256" s="31" customFormat="1" ht="40.5" x14ac:dyDescent="0.2">
      <c r="A71" s="25">
        <v>10</v>
      </c>
      <c r="B71" s="19" t="s">
        <v>389</v>
      </c>
      <c r="C71" s="27">
        <v>4.4000000000000004</v>
      </c>
      <c r="D71" s="27">
        <v>2</v>
      </c>
      <c r="E71" s="27">
        <v>3</v>
      </c>
      <c r="F71" s="76"/>
      <c r="G71" s="76"/>
      <c r="H71" s="259">
        <v>84000000</v>
      </c>
      <c r="I71" s="76"/>
      <c r="J71" s="28" t="s">
        <v>391</v>
      </c>
    </row>
    <row r="72" spans="1:256" s="31" customFormat="1" ht="60.75" x14ac:dyDescent="0.2">
      <c r="A72" s="25">
        <v>11</v>
      </c>
      <c r="B72" s="19" t="s">
        <v>390</v>
      </c>
      <c r="C72" s="27">
        <v>4.4000000000000004</v>
      </c>
      <c r="D72" s="27">
        <v>2</v>
      </c>
      <c r="E72" s="27">
        <v>3</v>
      </c>
      <c r="F72" s="76"/>
      <c r="G72" s="76"/>
      <c r="H72" s="259">
        <v>60000000</v>
      </c>
      <c r="I72" s="76"/>
      <c r="J72" s="28" t="s">
        <v>391</v>
      </c>
    </row>
    <row r="73" spans="1:256" s="31" customFormat="1" ht="40.5" x14ac:dyDescent="0.2">
      <c r="A73" s="25">
        <v>12</v>
      </c>
      <c r="B73" s="19" t="s">
        <v>392</v>
      </c>
      <c r="C73" s="27">
        <v>4.4000000000000004</v>
      </c>
      <c r="D73" s="27">
        <v>2</v>
      </c>
      <c r="E73" s="27">
        <v>3</v>
      </c>
      <c r="F73" s="76"/>
      <c r="G73" s="76"/>
      <c r="H73" s="259">
        <v>36000000</v>
      </c>
      <c r="I73" s="76"/>
      <c r="J73" s="28" t="s">
        <v>391</v>
      </c>
    </row>
    <row r="74" spans="1:256" s="31" customFormat="1" ht="40.5" x14ac:dyDescent="0.2">
      <c r="A74" s="25">
        <v>13</v>
      </c>
      <c r="B74" s="19" t="s">
        <v>393</v>
      </c>
      <c r="C74" s="27">
        <v>4.4000000000000004</v>
      </c>
      <c r="D74" s="27">
        <v>2</v>
      </c>
      <c r="E74" s="27">
        <v>3</v>
      </c>
      <c r="F74" s="76"/>
      <c r="G74" s="76"/>
      <c r="H74" s="259">
        <v>16200000</v>
      </c>
      <c r="I74" s="76"/>
      <c r="J74" s="28" t="s">
        <v>391</v>
      </c>
    </row>
    <row r="75" spans="1:256" s="31" customFormat="1" ht="40.5" x14ac:dyDescent="0.2">
      <c r="A75" s="25">
        <v>14</v>
      </c>
      <c r="B75" s="19" t="s">
        <v>394</v>
      </c>
      <c r="C75" s="27">
        <v>4.4000000000000004</v>
      </c>
      <c r="D75" s="27">
        <v>2</v>
      </c>
      <c r="E75" s="27">
        <v>3</v>
      </c>
      <c r="F75" s="76"/>
      <c r="G75" s="76"/>
      <c r="H75" s="259">
        <v>24000000</v>
      </c>
      <c r="I75" s="76"/>
      <c r="J75" s="28" t="s">
        <v>391</v>
      </c>
    </row>
    <row r="76" spans="1:256" s="31" customFormat="1" ht="60.75" x14ac:dyDescent="0.2">
      <c r="A76" s="25">
        <v>15</v>
      </c>
      <c r="B76" s="19" t="s">
        <v>395</v>
      </c>
      <c r="C76" s="27">
        <v>4.4000000000000004</v>
      </c>
      <c r="D76" s="27">
        <v>2</v>
      </c>
      <c r="E76" s="27">
        <v>3</v>
      </c>
      <c r="F76" s="76"/>
      <c r="G76" s="76"/>
      <c r="H76" s="259">
        <v>10500000</v>
      </c>
      <c r="I76" s="76"/>
      <c r="J76" s="28" t="s">
        <v>391</v>
      </c>
    </row>
    <row r="77" spans="1:256" s="31" customFormat="1" ht="40.5" x14ac:dyDescent="0.2">
      <c r="A77" s="25">
        <v>16</v>
      </c>
      <c r="B77" s="19" t="s">
        <v>396</v>
      </c>
      <c r="C77" s="27">
        <v>4.4000000000000004</v>
      </c>
      <c r="D77" s="27">
        <v>2</v>
      </c>
      <c r="E77" s="27">
        <v>3</v>
      </c>
      <c r="F77" s="76"/>
      <c r="G77" s="76"/>
      <c r="H77" s="259">
        <v>19200000</v>
      </c>
      <c r="I77" s="76"/>
      <c r="J77" s="28" t="s">
        <v>391</v>
      </c>
    </row>
    <row r="78" spans="1:256" s="31" customFormat="1" ht="40.5" x14ac:dyDescent="0.2">
      <c r="A78" s="25">
        <v>17</v>
      </c>
      <c r="B78" s="19" t="s">
        <v>397</v>
      </c>
      <c r="C78" s="27">
        <v>4.4000000000000004</v>
      </c>
      <c r="D78" s="27">
        <v>2</v>
      </c>
      <c r="E78" s="27">
        <v>3</v>
      </c>
      <c r="F78" s="76"/>
      <c r="G78" s="76"/>
      <c r="H78" s="259">
        <v>12000000</v>
      </c>
      <c r="I78" s="76"/>
      <c r="J78" s="28" t="s">
        <v>391</v>
      </c>
    </row>
    <row r="79" spans="1:256" s="31" customFormat="1" ht="40.5" x14ac:dyDescent="0.2">
      <c r="A79" s="25">
        <v>18</v>
      </c>
      <c r="B79" s="19" t="s">
        <v>398</v>
      </c>
      <c r="C79" s="27">
        <v>4.4000000000000004</v>
      </c>
      <c r="D79" s="27">
        <v>2</v>
      </c>
      <c r="E79" s="27">
        <v>3</v>
      </c>
      <c r="F79" s="76"/>
      <c r="G79" s="76"/>
      <c r="H79" s="259">
        <v>18750000</v>
      </c>
      <c r="I79" s="76"/>
      <c r="J79" s="28" t="s">
        <v>391</v>
      </c>
    </row>
    <row r="80" spans="1:256" ht="40.5" x14ac:dyDescent="0.2">
      <c r="A80" s="410">
        <v>19</v>
      </c>
      <c r="B80" s="6" t="s">
        <v>499</v>
      </c>
      <c r="C80" s="27">
        <v>4.4000000000000004</v>
      </c>
      <c r="D80" s="27">
        <v>2</v>
      </c>
      <c r="E80" s="27">
        <v>3</v>
      </c>
      <c r="F80" s="12"/>
      <c r="G80" s="12"/>
      <c r="H80" s="11">
        <v>2000000</v>
      </c>
      <c r="I80" s="12"/>
      <c r="J80" s="7" t="s">
        <v>374</v>
      </c>
    </row>
    <row r="81" spans="1:256" ht="40.5" x14ac:dyDescent="0.2">
      <c r="A81" s="410">
        <v>20</v>
      </c>
      <c r="B81" s="6" t="s">
        <v>500</v>
      </c>
      <c r="C81" s="27">
        <v>4.4000000000000004</v>
      </c>
      <c r="D81" s="27">
        <v>2</v>
      </c>
      <c r="E81" s="27">
        <v>3</v>
      </c>
      <c r="F81" s="12"/>
      <c r="G81" s="12"/>
      <c r="H81" s="11">
        <v>1998000</v>
      </c>
      <c r="I81" s="12"/>
      <c r="J81" s="7" t="s">
        <v>374</v>
      </c>
    </row>
    <row r="82" spans="1:256" s="396" customFormat="1" x14ac:dyDescent="0.2">
      <c r="A82" s="388"/>
      <c r="B82" s="880" t="s">
        <v>3</v>
      </c>
      <c r="C82" s="880"/>
      <c r="D82" s="880"/>
      <c r="E82" s="880"/>
      <c r="F82" s="880" t="s">
        <v>4</v>
      </c>
      <c r="G82" s="880"/>
      <c r="H82" s="880"/>
      <c r="I82" s="880"/>
      <c r="J82" s="916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5"/>
      <c r="CA82" s="395"/>
      <c r="CB82" s="395"/>
      <c r="CC82" s="395"/>
      <c r="CD82" s="395"/>
      <c r="CE82" s="395"/>
      <c r="CF82" s="395"/>
      <c r="CG82" s="395"/>
      <c r="CH82" s="395"/>
      <c r="CI82" s="395"/>
      <c r="CJ82" s="395"/>
      <c r="CK82" s="395"/>
      <c r="CL82" s="395"/>
      <c r="CM82" s="395"/>
      <c r="CN82" s="395"/>
      <c r="CO82" s="395"/>
      <c r="CP82" s="395"/>
      <c r="CQ82" s="395"/>
      <c r="CR82" s="395"/>
      <c r="CS82" s="395"/>
      <c r="CT82" s="395"/>
      <c r="CU82" s="395"/>
      <c r="CV82" s="395"/>
      <c r="CW82" s="395"/>
      <c r="CX82" s="395"/>
      <c r="CY82" s="395"/>
      <c r="CZ82" s="395"/>
      <c r="DA82" s="395"/>
      <c r="DB82" s="395"/>
      <c r="DC82" s="395"/>
      <c r="DD82" s="395"/>
      <c r="DE82" s="395"/>
      <c r="DF82" s="395"/>
      <c r="DG82" s="395"/>
      <c r="DH82" s="395"/>
      <c r="DI82" s="395"/>
      <c r="DJ82" s="395"/>
      <c r="DK82" s="395"/>
      <c r="DL82" s="395"/>
      <c r="DM82" s="395"/>
      <c r="DN82" s="395"/>
      <c r="DO82" s="395"/>
      <c r="DP82" s="395"/>
      <c r="DQ82" s="395"/>
      <c r="DR82" s="395"/>
      <c r="DS82" s="395"/>
      <c r="DT82" s="395"/>
      <c r="DU82" s="395"/>
      <c r="DV82" s="395"/>
      <c r="DW82" s="395"/>
      <c r="DX82" s="395"/>
      <c r="DY82" s="395"/>
      <c r="DZ82" s="395"/>
      <c r="EA82" s="395"/>
      <c r="EB82" s="395"/>
      <c r="EC82" s="395"/>
      <c r="ED82" s="395"/>
      <c r="EE82" s="395"/>
      <c r="EF82" s="395"/>
      <c r="EG82" s="395"/>
      <c r="EH82" s="395"/>
      <c r="EI82" s="395"/>
      <c r="EJ82" s="395"/>
      <c r="EK82" s="395"/>
      <c r="EL82" s="395"/>
      <c r="EM82" s="395"/>
      <c r="EN82" s="395"/>
      <c r="EO82" s="395"/>
      <c r="EP82" s="395"/>
      <c r="EQ82" s="395"/>
      <c r="ER82" s="395"/>
      <c r="ES82" s="395"/>
      <c r="ET82" s="395"/>
      <c r="EU82" s="395"/>
      <c r="EV82" s="395"/>
      <c r="EW82" s="395"/>
      <c r="EX82" s="395"/>
      <c r="EY82" s="395"/>
      <c r="EZ82" s="395"/>
      <c r="FA82" s="395"/>
      <c r="FB82" s="395"/>
      <c r="FC82" s="395"/>
      <c r="FD82" s="395"/>
      <c r="FE82" s="395"/>
      <c r="FF82" s="395"/>
      <c r="FG82" s="395"/>
      <c r="FH82" s="395"/>
      <c r="FI82" s="395"/>
      <c r="FJ82" s="395"/>
      <c r="FK82" s="395"/>
      <c r="FL82" s="395"/>
      <c r="FM82" s="395"/>
      <c r="FN82" s="395"/>
      <c r="FO82" s="395"/>
      <c r="FP82" s="395"/>
      <c r="FQ82" s="395"/>
      <c r="FR82" s="395"/>
      <c r="FS82" s="395"/>
      <c r="FT82" s="395"/>
      <c r="FU82" s="395"/>
      <c r="FV82" s="395"/>
      <c r="FW82" s="395"/>
      <c r="FX82" s="395"/>
      <c r="FY82" s="395"/>
      <c r="FZ82" s="395"/>
      <c r="GA82" s="395"/>
      <c r="GB82" s="395"/>
      <c r="GC82" s="395"/>
      <c r="GD82" s="395"/>
      <c r="GE82" s="395"/>
      <c r="GF82" s="395"/>
      <c r="GG82" s="395"/>
      <c r="GH82" s="395"/>
      <c r="GI82" s="395"/>
      <c r="GJ82" s="395"/>
      <c r="GK82" s="395"/>
      <c r="GL82" s="395"/>
      <c r="GM82" s="395"/>
      <c r="GN82" s="395"/>
      <c r="GO82" s="395"/>
      <c r="GP82" s="395"/>
      <c r="GQ82" s="395"/>
      <c r="GR82" s="395"/>
      <c r="GS82" s="395"/>
      <c r="GT82" s="395"/>
      <c r="GU82" s="395"/>
      <c r="GV82" s="395"/>
      <c r="GW82" s="395"/>
      <c r="GX82" s="395"/>
      <c r="GY82" s="395"/>
      <c r="GZ82" s="395"/>
      <c r="HA82" s="395"/>
      <c r="HB82" s="395"/>
      <c r="HC82" s="395"/>
      <c r="HD82" s="395"/>
      <c r="HE82" s="395"/>
      <c r="HF82" s="395"/>
      <c r="HG82" s="395"/>
      <c r="HH82" s="395"/>
      <c r="HI82" s="395"/>
      <c r="HJ82" s="395"/>
      <c r="HK82" s="395"/>
      <c r="HL82" s="395"/>
      <c r="HM82" s="395"/>
      <c r="HN82" s="395"/>
      <c r="HO82" s="395"/>
      <c r="HP82" s="395"/>
      <c r="HQ82" s="395"/>
      <c r="HR82" s="395"/>
      <c r="HS82" s="395"/>
      <c r="HT82" s="395"/>
      <c r="HU82" s="395"/>
      <c r="HV82" s="395"/>
      <c r="HW82" s="395"/>
      <c r="HX82" s="395"/>
      <c r="HY82" s="395"/>
      <c r="HZ82" s="395"/>
      <c r="IA82" s="395"/>
      <c r="IB82" s="395"/>
      <c r="IC82" s="395"/>
      <c r="ID82" s="395"/>
      <c r="IE82" s="395"/>
      <c r="IF82" s="395"/>
      <c r="IG82" s="395"/>
      <c r="IH82" s="395"/>
      <c r="II82" s="395"/>
      <c r="IJ82" s="395"/>
      <c r="IK82" s="395"/>
      <c r="IL82" s="395"/>
      <c r="IM82" s="395"/>
      <c r="IN82" s="395"/>
      <c r="IO82" s="395"/>
      <c r="IP82" s="395"/>
      <c r="IQ82" s="395"/>
      <c r="IR82" s="395"/>
      <c r="IS82" s="395"/>
      <c r="IT82" s="395"/>
      <c r="IU82" s="395"/>
      <c r="IV82" s="395"/>
    </row>
    <row r="83" spans="1:256" s="396" customFormat="1" ht="21" customHeight="1" x14ac:dyDescent="0.2">
      <c r="A83" s="398" t="s">
        <v>151</v>
      </c>
      <c r="B83" s="880"/>
      <c r="C83" s="880"/>
      <c r="D83" s="880"/>
      <c r="E83" s="880"/>
      <c r="F83" s="880"/>
      <c r="G83" s="880"/>
      <c r="H83" s="880"/>
      <c r="I83" s="880"/>
      <c r="J83" s="916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5"/>
      <c r="Y83" s="395"/>
      <c r="Z83" s="395"/>
      <c r="AA83" s="395"/>
      <c r="AB83" s="395"/>
      <c r="AC83" s="395"/>
      <c r="AD83" s="395"/>
      <c r="AE83" s="395"/>
      <c r="AF83" s="395"/>
      <c r="AG83" s="395"/>
      <c r="AH83" s="395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5"/>
      <c r="CA83" s="395"/>
      <c r="CB83" s="395"/>
      <c r="CC83" s="395"/>
      <c r="CD83" s="395"/>
      <c r="CE83" s="395"/>
      <c r="CF83" s="395"/>
      <c r="CG83" s="395"/>
      <c r="CH83" s="395"/>
      <c r="CI83" s="395"/>
      <c r="CJ83" s="395"/>
      <c r="CK83" s="395"/>
      <c r="CL83" s="395"/>
      <c r="CM83" s="395"/>
      <c r="CN83" s="395"/>
      <c r="CO83" s="395"/>
      <c r="CP83" s="395"/>
      <c r="CQ83" s="395"/>
      <c r="CR83" s="395"/>
      <c r="CS83" s="395"/>
      <c r="CT83" s="395"/>
      <c r="CU83" s="395"/>
      <c r="CV83" s="395"/>
      <c r="CW83" s="395"/>
      <c r="CX83" s="395"/>
      <c r="CY83" s="395"/>
      <c r="CZ83" s="395"/>
      <c r="DA83" s="395"/>
      <c r="DB83" s="395"/>
      <c r="DC83" s="395"/>
      <c r="DD83" s="395"/>
      <c r="DE83" s="395"/>
      <c r="DF83" s="395"/>
      <c r="DG83" s="395"/>
      <c r="DH83" s="395"/>
      <c r="DI83" s="395"/>
      <c r="DJ83" s="395"/>
      <c r="DK83" s="395"/>
      <c r="DL83" s="395"/>
      <c r="DM83" s="395"/>
      <c r="DN83" s="395"/>
      <c r="DO83" s="395"/>
      <c r="DP83" s="395"/>
      <c r="DQ83" s="395"/>
      <c r="DR83" s="395"/>
      <c r="DS83" s="395"/>
      <c r="DT83" s="395"/>
      <c r="DU83" s="395"/>
      <c r="DV83" s="395"/>
      <c r="DW83" s="395"/>
      <c r="DX83" s="395"/>
      <c r="DY83" s="395"/>
      <c r="DZ83" s="395"/>
      <c r="EA83" s="395"/>
      <c r="EB83" s="395"/>
      <c r="EC83" s="395"/>
      <c r="ED83" s="395"/>
      <c r="EE83" s="395"/>
      <c r="EF83" s="395"/>
      <c r="EG83" s="395"/>
      <c r="EH83" s="395"/>
      <c r="EI83" s="395"/>
      <c r="EJ83" s="395"/>
      <c r="EK83" s="395"/>
      <c r="EL83" s="395"/>
      <c r="EM83" s="395"/>
      <c r="EN83" s="395"/>
      <c r="EO83" s="395"/>
      <c r="EP83" s="395"/>
      <c r="EQ83" s="395"/>
      <c r="ER83" s="395"/>
      <c r="ES83" s="395"/>
      <c r="ET83" s="395"/>
      <c r="EU83" s="395"/>
      <c r="EV83" s="395"/>
      <c r="EW83" s="395"/>
      <c r="EX83" s="395"/>
      <c r="EY83" s="395"/>
      <c r="EZ83" s="395"/>
      <c r="FA83" s="395"/>
      <c r="FB83" s="395"/>
      <c r="FC83" s="395"/>
      <c r="FD83" s="395"/>
      <c r="FE83" s="395"/>
      <c r="FF83" s="395"/>
      <c r="FG83" s="395"/>
      <c r="FH83" s="395"/>
      <c r="FI83" s="395"/>
      <c r="FJ83" s="395"/>
      <c r="FK83" s="395"/>
      <c r="FL83" s="395"/>
      <c r="FM83" s="395"/>
      <c r="FN83" s="395"/>
      <c r="FO83" s="395"/>
      <c r="FP83" s="395"/>
      <c r="FQ83" s="395"/>
      <c r="FR83" s="395"/>
      <c r="FS83" s="395"/>
      <c r="FT83" s="395"/>
      <c r="FU83" s="395"/>
      <c r="FV83" s="395"/>
      <c r="FW83" s="395"/>
      <c r="FX83" s="395"/>
      <c r="FY83" s="395"/>
      <c r="FZ83" s="395"/>
      <c r="GA83" s="395"/>
      <c r="GB83" s="395"/>
      <c r="GC83" s="395"/>
      <c r="GD83" s="395"/>
      <c r="GE83" s="395"/>
      <c r="GF83" s="395"/>
      <c r="GG83" s="395"/>
      <c r="GH83" s="395"/>
      <c r="GI83" s="395"/>
      <c r="GJ83" s="395"/>
      <c r="GK83" s="395"/>
      <c r="GL83" s="395"/>
      <c r="GM83" s="395"/>
      <c r="GN83" s="395"/>
      <c r="GO83" s="395"/>
      <c r="GP83" s="395"/>
      <c r="GQ83" s="395"/>
      <c r="GR83" s="395"/>
      <c r="GS83" s="395"/>
      <c r="GT83" s="395"/>
      <c r="GU83" s="395"/>
      <c r="GV83" s="395"/>
      <c r="GW83" s="395"/>
      <c r="GX83" s="395"/>
      <c r="GY83" s="395"/>
      <c r="GZ83" s="395"/>
      <c r="HA83" s="395"/>
      <c r="HB83" s="395"/>
      <c r="HC83" s="395"/>
      <c r="HD83" s="395"/>
      <c r="HE83" s="395"/>
      <c r="HF83" s="395"/>
      <c r="HG83" s="395"/>
      <c r="HH83" s="395"/>
      <c r="HI83" s="395"/>
      <c r="HJ83" s="395"/>
      <c r="HK83" s="395"/>
      <c r="HL83" s="395"/>
      <c r="HM83" s="395"/>
      <c r="HN83" s="395"/>
      <c r="HO83" s="395"/>
      <c r="HP83" s="395"/>
      <c r="HQ83" s="395"/>
      <c r="HR83" s="395"/>
      <c r="HS83" s="395"/>
      <c r="HT83" s="395"/>
      <c r="HU83" s="395"/>
      <c r="HV83" s="395"/>
      <c r="HW83" s="395"/>
      <c r="HX83" s="395"/>
      <c r="HY83" s="395"/>
      <c r="HZ83" s="395"/>
      <c r="IA83" s="395"/>
      <c r="IB83" s="395"/>
      <c r="IC83" s="395"/>
      <c r="ID83" s="395"/>
      <c r="IE83" s="395"/>
      <c r="IF83" s="395"/>
      <c r="IG83" s="395"/>
      <c r="IH83" s="395"/>
      <c r="II83" s="395"/>
      <c r="IJ83" s="395"/>
      <c r="IK83" s="395"/>
      <c r="IL83" s="395"/>
      <c r="IM83" s="395"/>
      <c r="IN83" s="395"/>
      <c r="IO83" s="395"/>
      <c r="IP83" s="395"/>
      <c r="IQ83" s="395"/>
      <c r="IR83" s="395"/>
      <c r="IS83" s="395"/>
      <c r="IT83" s="395"/>
      <c r="IU83" s="395"/>
      <c r="IV83" s="395"/>
    </row>
    <row r="84" spans="1:256" s="397" customFormat="1" ht="40.5" x14ac:dyDescent="0.2">
      <c r="A84" s="399"/>
      <c r="B84" s="416" t="s">
        <v>9</v>
      </c>
      <c r="C84" s="391" t="s">
        <v>2</v>
      </c>
      <c r="D84" s="416" t="s">
        <v>10</v>
      </c>
      <c r="E84" s="417" t="s">
        <v>11</v>
      </c>
      <c r="F84" s="416" t="s">
        <v>13</v>
      </c>
      <c r="G84" s="416" t="s">
        <v>14</v>
      </c>
      <c r="H84" s="416" t="s">
        <v>15</v>
      </c>
      <c r="I84" s="416" t="s">
        <v>16</v>
      </c>
      <c r="J84" s="417" t="s">
        <v>12</v>
      </c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395"/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5"/>
      <c r="BI84" s="395"/>
      <c r="BJ84" s="395"/>
      <c r="BK84" s="395"/>
      <c r="BL84" s="395"/>
      <c r="BM84" s="395"/>
      <c r="BN84" s="395"/>
      <c r="BO84" s="395"/>
      <c r="BP84" s="395"/>
      <c r="BQ84" s="395"/>
      <c r="BR84" s="395"/>
      <c r="BS84" s="395"/>
      <c r="BT84" s="395"/>
      <c r="BU84" s="395"/>
      <c r="BV84" s="395"/>
      <c r="BW84" s="395"/>
      <c r="BX84" s="395"/>
      <c r="BY84" s="395"/>
      <c r="BZ84" s="395"/>
      <c r="CA84" s="395"/>
      <c r="CB84" s="395"/>
      <c r="CC84" s="395"/>
      <c r="CD84" s="395"/>
      <c r="CE84" s="395"/>
      <c r="CF84" s="395"/>
      <c r="CG84" s="395"/>
      <c r="CH84" s="395"/>
      <c r="CI84" s="395"/>
      <c r="CJ84" s="395"/>
      <c r="CK84" s="395"/>
      <c r="CL84" s="395"/>
      <c r="CM84" s="395"/>
      <c r="CN84" s="395"/>
      <c r="CO84" s="395"/>
      <c r="CP84" s="395"/>
      <c r="CQ84" s="395"/>
      <c r="CR84" s="395"/>
      <c r="CS84" s="395"/>
      <c r="CT84" s="395"/>
      <c r="CU84" s="395"/>
      <c r="CV84" s="395"/>
      <c r="CW84" s="395"/>
      <c r="CX84" s="395"/>
      <c r="CY84" s="395"/>
      <c r="CZ84" s="395"/>
      <c r="DA84" s="395"/>
      <c r="DB84" s="395"/>
      <c r="DC84" s="395"/>
      <c r="DD84" s="395"/>
      <c r="DE84" s="395"/>
      <c r="DF84" s="395"/>
      <c r="DG84" s="395"/>
      <c r="DH84" s="395"/>
      <c r="DI84" s="395"/>
      <c r="DJ84" s="395"/>
      <c r="DK84" s="395"/>
      <c r="DL84" s="395"/>
      <c r="DM84" s="395"/>
      <c r="DN84" s="395"/>
      <c r="DO84" s="395"/>
      <c r="DP84" s="395"/>
      <c r="DQ84" s="395"/>
      <c r="DR84" s="395"/>
      <c r="DS84" s="395"/>
      <c r="DT84" s="395"/>
      <c r="DU84" s="395"/>
      <c r="DV84" s="395"/>
      <c r="DW84" s="395"/>
      <c r="DX84" s="395"/>
      <c r="DY84" s="395"/>
      <c r="DZ84" s="395"/>
      <c r="EA84" s="395"/>
      <c r="EB84" s="395"/>
      <c r="EC84" s="395"/>
      <c r="ED84" s="395"/>
      <c r="EE84" s="395"/>
      <c r="EF84" s="395"/>
      <c r="EG84" s="395"/>
      <c r="EH84" s="395"/>
      <c r="EI84" s="395"/>
      <c r="EJ84" s="395"/>
      <c r="EK84" s="395"/>
      <c r="EL84" s="395"/>
      <c r="EM84" s="395"/>
      <c r="EN84" s="395"/>
      <c r="EO84" s="395"/>
      <c r="EP84" s="395"/>
      <c r="EQ84" s="395"/>
      <c r="ER84" s="395"/>
      <c r="ES84" s="395"/>
      <c r="ET84" s="395"/>
      <c r="EU84" s="395"/>
      <c r="EV84" s="395"/>
      <c r="EW84" s="395"/>
      <c r="EX84" s="395"/>
      <c r="EY84" s="395"/>
      <c r="EZ84" s="395"/>
      <c r="FA84" s="395"/>
      <c r="FB84" s="395"/>
      <c r="FC84" s="395"/>
      <c r="FD84" s="395"/>
      <c r="FE84" s="395"/>
      <c r="FF84" s="395"/>
      <c r="FG84" s="395"/>
      <c r="FH84" s="395"/>
      <c r="FI84" s="395"/>
      <c r="FJ84" s="395"/>
      <c r="FK84" s="395"/>
      <c r="FL84" s="395"/>
      <c r="FM84" s="395"/>
      <c r="FN84" s="395"/>
      <c r="FO84" s="395"/>
      <c r="FP84" s="395"/>
      <c r="FQ84" s="395"/>
      <c r="FR84" s="395"/>
      <c r="FS84" s="395"/>
      <c r="FT84" s="395"/>
      <c r="FU84" s="395"/>
      <c r="FV84" s="395"/>
      <c r="FW84" s="395"/>
      <c r="FX84" s="395"/>
      <c r="FY84" s="395"/>
      <c r="FZ84" s="395"/>
      <c r="GA84" s="395"/>
      <c r="GB84" s="395"/>
      <c r="GC84" s="395"/>
      <c r="GD84" s="395"/>
      <c r="GE84" s="395"/>
      <c r="GF84" s="395"/>
      <c r="GG84" s="395"/>
      <c r="GH84" s="395"/>
      <c r="GI84" s="395"/>
      <c r="GJ84" s="395"/>
      <c r="GK84" s="395"/>
      <c r="GL84" s="395"/>
      <c r="GM84" s="395"/>
      <c r="GN84" s="395"/>
      <c r="GO84" s="395"/>
      <c r="GP84" s="395"/>
      <c r="GQ84" s="395"/>
      <c r="GR84" s="395"/>
      <c r="GS84" s="395"/>
      <c r="GT84" s="395"/>
      <c r="GU84" s="395"/>
      <c r="GV84" s="395"/>
      <c r="GW84" s="395"/>
      <c r="GX84" s="395"/>
      <c r="GY84" s="395"/>
      <c r="GZ84" s="395"/>
      <c r="HA84" s="395"/>
      <c r="HB84" s="395"/>
      <c r="HC84" s="395"/>
      <c r="HD84" s="395"/>
      <c r="HE84" s="395"/>
      <c r="HF84" s="395"/>
      <c r="HG84" s="395"/>
      <c r="HH84" s="395"/>
      <c r="HI84" s="395"/>
      <c r="HJ84" s="395"/>
      <c r="HK84" s="395"/>
      <c r="HL84" s="395"/>
      <c r="HM84" s="395"/>
      <c r="HN84" s="395"/>
      <c r="HO84" s="395"/>
      <c r="HP84" s="395"/>
      <c r="HQ84" s="395"/>
      <c r="HR84" s="395"/>
      <c r="HS84" s="395"/>
      <c r="HT84" s="395"/>
      <c r="HU84" s="395"/>
      <c r="HV84" s="395"/>
      <c r="HW84" s="395"/>
      <c r="HX84" s="395"/>
      <c r="HY84" s="395"/>
      <c r="HZ84" s="395"/>
      <c r="IA84" s="395"/>
      <c r="IB84" s="395"/>
      <c r="IC84" s="395"/>
      <c r="ID84" s="395"/>
      <c r="IE84" s="395"/>
      <c r="IF84" s="395"/>
      <c r="IG84" s="395"/>
      <c r="IH84" s="395"/>
      <c r="II84" s="395"/>
      <c r="IJ84" s="395"/>
      <c r="IK84" s="395"/>
      <c r="IL84" s="395"/>
      <c r="IM84" s="395"/>
      <c r="IN84" s="395"/>
      <c r="IO84" s="395"/>
      <c r="IP84" s="395"/>
      <c r="IQ84" s="395"/>
      <c r="IR84" s="395"/>
      <c r="IS84" s="395"/>
      <c r="IT84" s="395"/>
      <c r="IU84" s="395"/>
      <c r="IV84" s="395"/>
    </row>
    <row r="85" spans="1:256" ht="40.5" x14ac:dyDescent="0.2">
      <c r="A85" s="410">
        <v>21</v>
      </c>
      <c r="B85" s="6" t="s">
        <v>501</v>
      </c>
      <c r="C85" s="27">
        <v>4.4000000000000004</v>
      </c>
      <c r="D85" s="27">
        <v>2</v>
      </c>
      <c r="E85" s="27">
        <v>3</v>
      </c>
      <c r="F85" s="12"/>
      <c r="G85" s="12"/>
      <c r="H85" s="11">
        <v>1998000</v>
      </c>
      <c r="I85" s="12"/>
      <c r="J85" s="7" t="s">
        <v>374</v>
      </c>
    </row>
    <row r="86" spans="1:256" ht="40.5" x14ac:dyDescent="0.2">
      <c r="A86" s="410">
        <v>22</v>
      </c>
      <c r="B86" s="6" t="s">
        <v>502</v>
      </c>
      <c r="C86" s="27">
        <v>4.4000000000000004</v>
      </c>
      <c r="D86" s="27">
        <v>2</v>
      </c>
      <c r="E86" s="27">
        <v>3</v>
      </c>
      <c r="F86" s="12"/>
      <c r="G86" s="12"/>
      <c r="H86" s="11">
        <v>1998000</v>
      </c>
      <c r="I86" s="12"/>
      <c r="J86" s="7" t="s">
        <v>374</v>
      </c>
    </row>
    <row r="87" spans="1:256" s="483" customFormat="1" ht="15.75" x14ac:dyDescent="0.2">
      <c r="A87" s="479"/>
      <c r="B87" s="484" t="s">
        <v>517</v>
      </c>
      <c r="C87" s="481"/>
      <c r="D87" s="480"/>
      <c r="E87" s="480"/>
      <c r="F87" s="482">
        <f>SUM(F56:F86)</f>
        <v>71100000</v>
      </c>
      <c r="G87" s="482">
        <f>SUM(G56:G86)</f>
        <v>79100000</v>
      </c>
      <c r="H87" s="482">
        <f>SUM(H56:H86)</f>
        <v>441924000</v>
      </c>
      <c r="I87" s="482">
        <f>SUM(I56:I86)</f>
        <v>126820000</v>
      </c>
      <c r="J87" s="480"/>
    </row>
  </sheetData>
  <mergeCells count="30">
    <mergeCell ref="J17:J18"/>
    <mergeCell ref="C11:D11"/>
    <mergeCell ref="C14:D14"/>
    <mergeCell ref="C15:D15"/>
    <mergeCell ref="B6:B7"/>
    <mergeCell ref="C8:D8"/>
    <mergeCell ref="C9:D9"/>
    <mergeCell ref="C10:D10"/>
    <mergeCell ref="B17:E18"/>
    <mergeCell ref="C6:D6"/>
    <mergeCell ref="E6:I6"/>
    <mergeCell ref="F17:I18"/>
    <mergeCell ref="B12:B13"/>
    <mergeCell ref="C12:D12"/>
    <mergeCell ref="E12:I12"/>
    <mergeCell ref="B82:E83"/>
    <mergeCell ref="F82:I83"/>
    <mergeCell ref="J82:J83"/>
    <mergeCell ref="B30:E31"/>
    <mergeCell ref="F30:I31"/>
    <mergeCell ref="J30:J31"/>
    <mergeCell ref="B43:E44"/>
    <mergeCell ref="F43:I44"/>
    <mergeCell ref="J43:J44"/>
    <mergeCell ref="B58:E59"/>
    <mergeCell ref="F58:I59"/>
    <mergeCell ref="J58:J59"/>
    <mergeCell ref="B68:E69"/>
    <mergeCell ref="F68:I69"/>
    <mergeCell ref="J68:J69"/>
  </mergeCells>
  <pageMargins left="0.11811023622047245" right="0.11811023622047245" top="0.35433070866141736" bottom="0.35433070866141736" header="0.31496062992125984" footer="0.31496062992125984"/>
  <pageSetup paperSize="9" scale="90" orientation="landscape" r:id="rId1"/>
  <headerFooter>
    <oddFooter>&amp;C &amp;"TH SarabunIT๙,ธรรมดา"&amp;12ยุทธศาสตร์ที่ 4 หน้าที่   &amp;P&amp;R&amp;"TH SarabunIT๙,ธรรมดา" &amp;"-,ธรรมดา" &amp;"TH SarabunIT๙,ธรรมดา"แผนพัฒนาจังหวัดราชบุรี พ.ศ. 2557-2560</oddFooter>
  </headerFooter>
  <rowBreaks count="7" manualBreakCount="7">
    <brk id="11" max="16383" man="1"/>
    <brk id="16" max="16383" man="1"/>
    <brk id="29" max="16383" man="1"/>
    <brk id="42" max="16383" man="1"/>
    <brk id="57" max="16383" man="1"/>
    <brk id="67" max="16383" man="1"/>
    <brk id="81" max="16383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workbookViewId="0"/>
  </sheetViews>
  <sheetFormatPr defaultColWidth="9" defaultRowHeight="20.25" x14ac:dyDescent="0.3"/>
  <cols>
    <col min="1" max="1" width="4.75" style="20" customWidth="1"/>
    <col min="2" max="2" width="35.375" style="1" customWidth="1"/>
    <col min="3" max="3" width="6.25" style="1" customWidth="1"/>
    <col min="4" max="4" width="8.25" style="1" customWidth="1"/>
    <col min="5" max="5" width="8.75" style="1" customWidth="1"/>
    <col min="6" max="6" width="14.625" style="1" customWidth="1"/>
    <col min="7" max="7" width="13.375" style="1" customWidth="1"/>
    <col min="8" max="8" width="13.25" style="1" customWidth="1"/>
    <col min="9" max="9" width="14.75" style="1" customWidth="1"/>
    <col min="10" max="10" width="22" style="1" customWidth="1"/>
    <col min="11" max="16384" width="9" style="1"/>
  </cols>
  <sheetData>
    <row r="1" spans="1:10" x14ac:dyDescent="0.3">
      <c r="J1" s="2" t="s">
        <v>0</v>
      </c>
    </row>
    <row r="2" spans="1:10" x14ac:dyDescent="0.3">
      <c r="B2" s="3" t="s">
        <v>207</v>
      </c>
    </row>
    <row r="3" spans="1:10" x14ac:dyDescent="0.3">
      <c r="A3" s="1"/>
      <c r="B3" s="36" t="s">
        <v>492</v>
      </c>
      <c r="C3" s="36"/>
      <c r="D3" s="36"/>
      <c r="E3" s="36"/>
      <c r="F3" s="36"/>
      <c r="G3" s="36"/>
      <c r="H3" s="36"/>
      <c r="I3" s="36"/>
    </row>
    <row r="4" spans="1:10" x14ac:dyDescent="0.3">
      <c r="A4" s="1"/>
      <c r="B4" s="36" t="s">
        <v>516</v>
      </c>
      <c r="C4" s="36"/>
      <c r="D4" s="36"/>
      <c r="E4" s="36"/>
      <c r="F4" s="36"/>
      <c r="G4" s="36"/>
      <c r="H4" s="36"/>
      <c r="I4" s="36"/>
    </row>
    <row r="5" spans="1:10" ht="23.25" customHeight="1" x14ac:dyDescent="0.3">
      <c r="A5" s="1"/>
      <c r="B5" s="887" t="s">
        <v>6</v>
      </c>
      <c r="C5" s="887" t="s">
        <v>8</v>
      </c>
      <c r="D5" s="940"/>
      <c r="E5" s="927" t="s">
        <v>1</v>
      </c>
      <c r="F5" s="941"/>
      <c r="G5" s="941"/>
      <c r="H5" s="941"/>
      <c r="I5" s="942"/>
      <c r="J5" s="49" t="s">
        <v>7</v>
      </c>
    </row>
    <row r="6" spans="1:10" ht="40.5" x14ac:dyDescent="0.3">
      <c r="A6" s="1"/>
      <c r="B6" s="888"/>
      <c r="C6" s="44"/>
      <c r="D6" s="45"/>
      <c r="E6" s="57" t="s">
        <v>13</v>
      </c>
      <c r="F6" s="47" t="s">
        <v>14</v>
      </c>
      <c r="G6" s="47" t="s">
        <v>15</v>
      </c>
      <c r="H6" s="47" t="s">
        <v>16</v>
      </c>
      <c r="I6" s="22" t="s">
        <v>208</v>
      </c>
      <c r="J6" s="53"/>
    </row>
    <row r="7" spans="1:10" ht="105" customHeight="1" x14ac:dyDescent="0.3">
      <c r="A7" s="1"/>
      <c r="B7" s="38" t="s">
        <v>252</v>
      </c>
      <c r="C7" s="934" t="s">
        <v>253</v>
      </c>
      <c r="D7" s="935"/>
      <c r="E7" s="90" t="s">
        <v>245</v>
      </c>
      <c r="F7" s="7" t="s">
        <v>245</v>
      </c>
      <c r="G7" s="7" t="s">
        <v>245</v>
      </c>
      <c r="H7" s="7" t="s">
        <v>245</v>
      </c>
      <c r="I7" s="7" t="s">
        <v>245</v>
      </c>
      <c r="J7" s="55" t="s">
        <v>254</v>
      </c>
    </row>
    <row r="8" spans="1:10" s="37" customFormat="1" ht="123" customHeight="1" x14ac:dyDescent="0.3">
      <c r="B8" s="38" t="s">
        <v>255</v>
      </c>
      <c r="C8" s="936" t="s">
        <v>256</v>
      </c>
      <c r="D8" s="937"/>
      <c r="E8" s="33" t="s">
        <v>257</v>
      </c>
      <c r="F8" s="33" t="s">
        <v>257</v>
      </c>
      <c r="G8" s="33" t="s">
        <v>257</v>
      </c>
      <c r="H8" s="33" t="s">
        <v>257</v>
      </c>
      <c r="I8" s="33" t="s">
        <v>257</v>
      </c>
      <c r="J8" s="56" t="s">
        <v>258</v>
      </c>
    </row>
    <row r="9" spans="1:10" s="37" customFormat="1" ht="141" customHeight="1" x14ac:dyDescent="0.3">
      <c r="B9" s="74"/>
      <c r="C9" s="938" t="s">
        <v>259</v>
      </c>
      <c r="D9" s="939"/>
      <c r="E9" s="7">
        <v>2</v>
      </c>
      <c r="F9" s="7">
        <v>2</v>
      </c>
      <c r="G9" s="7">
        <v>2</v>
      </c>
      <c r="H9" s="7">
        <v>2</v>
      </c>
      <c r="I9" s="7">
        <v>2</v>
      </c>
      <c r="J9" s="141" t="s">
        <v>260</v>
      </c>
    </row>
    <row r="10" spans="1:10" ht="23.25" customHeight="1" x14ac:dyDescent="0.3">
      <c r="A10" s="1"/>
      <c r="B10" s="887" t="s">
        <v>6</v>
      </c>
      <c r="C10" s="887" t="s">
        <v>8</v>
      </c>
      <c r="D10" s="940"/>
      <c r="E10" s="927" t="s">
        <v>1</v>
      </c>
      <c r="F10" s="941"/>
      <c r="G10" s="941"/>
      <c r="H10" s="941"/>
      <c r="I10" s="942"/>
      <c r="J10" s="49" t="s">
        <v>7</v>
      </c>
    </row>
    <row r="11" spans="1:10" ht="40.5" x14ac:dyDescent="0.3">
      <c r="A11" s="1"/>
      <c r="B11" s="888"/>
      <c r="C11" s="44"/>
      <c r="D11" s="45"/>
      <c r="E11" s="360" t="s">
        <v>13</v>
      </c>
      <c r="F11" s="47" t="s">
        <v>14</v>
      </c>
      <c r="G11" s="47" t="s">
        <v>15</v>
      </c>
      <c r="H11" s="47" t="s">
        <v>16</v>
      </c>
      <c r="I11" s="22" t="s">
        <v>208</v>
      </c>
      <c r="J11" s="53"/>
    </row>
    <row r="12" spans="1:10" s="37" customFormat="1" ht="72.75" customHeight="1" x14ac:dyDescent="0.3">
      <c r="A12" s="59"/>
      <c r="B12" s="74" t="s">
        <v>261</v>
      </c>
      <c r="C12" s="930" t="s">
        <v>262</v>
      </c>
      <c r="D12" s="931"/>
      <c r="E12" s="46" t="s">
        <v>238</v>
      </c>
      <c r="F12" s="46" t="s">
        <v>238</v>
      </c>
      <c r="G12" s="46" t="s">
        <v>238</v>
      </c>
      <c r="H12" s="46" t="s">
        <v>238</v>
      </c>
      <c r="I12" s="46" t="s">
        <v>238</v>
      </c>
      <c r="J12" s="73" t="s">
        <v>263</v>
      </c>
    </row>
    <row r="13" spans="1:10" s="37" customFormat="1" ht="75" customHeight="1" x14ac:dyDescent="0.3">
      <c r="A13" s="59"/>
      <c r="B13" s="74" t="s">
        <v>264</v>
      </c>
      <c r="C13" s="932" t="s">
        <v>265</v>
      </c>
      <c r="D13" s="933"/>
      <c r="E13" s="43" t="s">
        <v>245</v>
      </c>
      <c r="F13" s="43" t="s">
        <v>245</v>
      </c>
      <c r="G13" s="43" t="s">
        <v>245</v>
      </c>
      <c r="H13" s="43" t="s">
        <v>245</v>
      </c>
      <c r="I13" s="43" t="s">
        <v>245</v>
      </c>
      <c r="J13" s="42" t="s">
        <v>266</v>
      </c>
    </row>
    <row r="14" spans="1:10" ht="15" customHeight="1" x14ac:dyDescent="0.3">
      <c r="B14" s="48"/>
    </row>
    <row r="15" spans="1:10" x14ac:dyDescent="0.3">
      <c r="A15" s="388" t="s">
        <v>151</v>
      </c>
      <c r="B15" s="880" t="s">
        <v>3</v>
      </c>
      <c r="C15" s="880"/>
      <c r="D15" s="880"/>
      <c r="E15" s="880"/>
      <c r="F15" s="880" t="s">
        <v>4</v>
      </c>
      <c r="G15" s="880"/>
      <c r="H15" s="880"/>
      <c r="I15" s="880"/>
      <c r="J15" s="389"/>
    </row>
    <row r="16" spans="1:10" ht="47.25" customHeight="1" x14ac:dyDescent="0.3">
      <c r="A16" s="390"/>
      <c r="B16" s="389" t="s">
        <v>9</v>
      </c>
      <c r="C16" s="391" t="s">
        <v>2</v>
      </c>
      <c r="D16" s="389" t="s">
        <v>10</v>
      </c>
      <c r="E16" s="389" t="s">
        <v>11</v>
      </c>
      <c r="F16" s="389" t="s">
        <v>13</v>
      </c>
      <c r="G16" s="389" t="s">
        <v>14</v>
      </c>
      <c r="H16" s="389" t="s">
        <v>15</v>
      </c>
      <c r="I16" s="389" t="s">
        <v>16</v>
      </c>
      <c r="J16" s="389" t="s">
        <v>12</v>
      </c>
    </row>
    <row r="17" spans="1:12" s="26" customFormat="1" ht="46.5" customHeight="1" x14ac:dyDescent="0.3">
      <c r="A17" s="75">
        <v>1</v>
      </c>
      <c r="B17" s="19" t="s">
        <v>144</v>
      </c>
      <c r="C17" s="27">
        <v>5.0999999999999996</v>
      </c>
      <c r="D17" s="27">
        <v>1</v>
      </c>
      <c r="E17" s="27">
        <v>4</v>
      </c>
      <c r="F17" s="115">
        <v>10000000</v>
      </c>
      <c r="G17" s="115">
        <v>10000000</v>
      </c>
      <c r="H17" s="115">
        <v>10000000</v>
      </c>
      <c r="I17" s="115">
        <v>10000000</v>
      </c>
      <c r="J17" s="28" t="s">
        <v>142</v>
      </c>
    </row>
    <row r="18" spans="1:12" s="32" customFormat="1" ht="25.5" hidden="1" customHeight="1" x14ac:dyDescent="0.2">
      <c r="A18" s="75"/>
      <c r="B18" s="19" t="s">
        <v>140</v>
      </c>
      <c r="C18" s="75">
        <v>5.0999999999999996</v>
      </c>
      <c r="D18" s="75">
        <v>1</v>
      </c>
      <c r="E18" s="75">
        <v>4</v>
      </c>
      <c r="F18" s="104">
        <v>10000000</v>
      </c>
      <c r="G18" s="104">
        <v>10000000</v>
      </c>
      <c r="H18" s="104">
        <v>10000000</v>
      </c>
      <c r="I18" s="104">
        <v>10000000</v>
      </c>
      <c r="J18" s="89" t="s">
        <v>141</v>
      </c>
    </row>
    <row r="19" spans="1:12" s="32" customFormat="1" ht="46.5" hidden="1" customHeight="1" x14ac:dyDescent="0.2">
      <c r="A19" s="75"/>
      <c r="B19" s="87" t="s">
        <v>196</v>
      </c>
      <c r="C19" s="27">
        <v>5.0999999999999996</v>
      </c>
      <c r="D19" s="88">
        <v>1</v>
      </c>
      <c r="E19" s="88">
        <v>4</v>
      </c>
      <c r="F19" s="103">
        <v>80000</v>
      </c>
      <c r="G19" s="103">
        <v>80000</v>
      </c>
      <c r="H19" s="103">
        <v>80000</v>
      </c>
      <c r="I19" s="103">
        <v>80000</v>
      </c>
      <c r="J19" s="89" t="s">
        <v>28</v>
      </c>
    </row>
    <row r="20" spans="1:12" s="26" customFormat="1" ht="44.25" hidden="1" customHeight="1" x14ac:dyDescent="0.3">
      <c r="A20" s="75"/>
      <c r="B20" s="19" t="s">
        <v>30</v>
      </c>
      <c r="C20" s="27" t="s">
        <v>5</v>
      </c>
      <c r="D20" s="117">
        <v>1</v>
      </c>
      <c r="E20" s="117">
        <v>4</v>
      </c>
      <c r="F20" s="111">
        <v>81000</v>
      </c>
      <c r="G20" s="111">
        <v>81000</v>
      </c>
      <c r="H20" s="111">
        <v>81000</v>
      </c>
      <c r="I20" s="111">
        <v>81000</v>
      </c>
      <c r="J20" s="28" t="s">
        <v>27</v>
      </c>
    </row>
    <row r="21" spans="1:12" s="26" customFormat="1" ht="48" hidden="1" customHeight="1" x14ac:dyDescent="0.3">
      <c r="A21" s="75"/>
      <c r="B21" s="19" t="s">
        <v>25</v>
      </c>
      <c r="C21" s="27" t="s">
        <v>5</v>
      </c>
      <c r="D21" s="117">
        <v>1</v>
      </c>
      <c r="E21" s="117">
        <v>4</v>
      </c>
      <c r="F21" s="111">
        <v>268200</v>
      </c>
      <c r="G21" s="111">
        <v>268200</v>
      </c>
      <c r="H21" s="111">
        <v>268200</v>
      </c>
      <c r="I21" s="111">
        <v>268200</v>
      </c>
      <c r="J21" s="28" t="s">
        <v>26</v>
      </c>
    </row>
    <row r="22" spans="1:12" s="32" customFormat="1" ht="40.5" x14ac:dyDescent="0.2">
      <c r="A22" s="75">
        <v>2</v>
      </c>
      <c r="B22" s="112" t="s">
        <v>145</v>
      </c>
      <c r="C22" s="27">
        <v>5.2</v>
      </c>
      <c r="D22" s="27">
        <v>1</v>
      </c>
      <c r="E22" s="27">
        <v>4</v>
      </c>
      <c r="F22" s="111">
        <f>SUM(F23:F26)</f>
        <v>1322000</v>
      </c>
      <c r="G22" s="111">
        <f>SUM(G23:G26)</f>
        <v>1390000</v>
      </c>
      <c r="H22" s="111">
        <f>SUM(H23:H26)</f>
        <v>1390000</v>
      </c>
      <c r="I22" s="111">
        <f>SUM(I23:I26)</f>
        <v>1390000</v>
      </c>
      <c r="J22" s="28" t="s">
        <v>350</v>
      </c>
    </row>
    <row r="23" spans="1:12" s="122" customFormat="1" ht="49.5" hidden="1" customHeight="1" x14ac:dyDescent="0.2">
      <c r="A23" s="75"/>
      <c r="B23" s="118" t="s">
        <v>21</v>
      </c>
      <c r="C23" s="119" t="s">
        <v>5</v>
      </c>
      <c r="D23" s="108">
        <v>1</v>
      </c>
      <c r="E23" s="108">
        <v>2</v>
      </c>
      <c r="F23" s="120">
        <v>220000</v>
      </c>
      <c r="G23" s="120">
        <v>220000</v>
      </c>
      <c r="H23" s="120">
        <v>220000</v>
      </c>
      <c r="I23" s="120">
        <v>220000</v>
      </c>
      <c r="J23" s="121" t="s">
        <v>19</v>
      </c>
      <c r="L23" s="123"/>
    </row>
    <row r="24" spans="1:12" s="122" customFormat="1" ht="49.5" hidden="1" customHeight="1" x14ac:dyDescent="0.2">
      <c r="A24" s="75"/>
      <c r="B24" s="118" t="s">
        <v>22</v>
      </c>
      <c r="C24" s="119" t="s">
        <v>5</v>
      </c>
      <c r="D24" s="119">
        <v>1</v>
      </c>
      <c r="E24" s="119">
        <v>2</v>
      </c>
      <c r="F24" s="124">
        <v>232000</v>
      </c>
      <c r="G24" s="124">
        <v>300000</v>
      </c>
      <c r="H24" s="124">
        <v>300000</v>
      </c>
      <c r="I24" s="124">
        <v>300000</v>
      </c>
      <c r="J24" s="121" t="s">
        <v>19</v>
      </c>
      <c r="L24" s="123"/>
    </row>
    <row r="25" spans="1:12" s="26" customFormat="1" hidden="1" x14ac:dyDescent="0.3">
      <c r="A25" s="75"/>
      <c r="B25" s="19" t="s">
        <v>33</v>
      </c>
      <c r="C25" s="125" t="s">
        <v>5</v>
      </c>
      <c r="D25" s="27">
        <v>1</v>
      </c>
      <c r="E25" s="27">
        <v>2</v>
      </c>
      <c r="F25" s="111">
        <v>300000</v>
      </c>
      <c r="G25" s="111">
        <v>300000</v>
      </c>
      <c r="H25" s="126">
        <v>300000</v>
      </c>
      <c r="I25" s="126">
        <v>300000</v>
      </c>
      <c r="J25" s="127" t="s">
        <v>18</v>
      </c>
      <c r="L25" s="123"/>
    </row>
    <row r="26" spans="1:12" s="26" customFormat="1" ht="60.75" hidden="1" x14ac:dyDescent="0.3">
      <c r="A26" s="75"/>
      <c r="B26" s="128" t="s">
        <v>34</v>
      </c>
      <c r="C26" s="129" t="s">
        <v>5</v>
      </c>
      <c r="D26" s="130">
        <v>1</v>
      </c>
      <c r="E26" s="131">
        <v>2</v>
      </c>
      <c r="F26" s="132">
        <v>570000</v>
      </c>
      <c r="G26" s="132">
        <v>570000</v>
      </c>
      <c r="H26" s="126">
        <v>570000</v>
      </c>
      <c r="I26" s="126">
        <v>570000</v>
      </c>
      <c r="J26" s="127" t="s">
        <v>18</v>
      </c>
      <c r="L26" s="123"/>
    </row>
    <row r="27" spans="1:12" s="32" customFormat="1" ht="40.5" x14ac:dyDescent="0.3">
      <c r="A27" s="75">
        <v>3</v>
      </c>
      <c r="B27" s="112" t="s">
        <v>146</v>
      </c>
      <c r="C27" s="27">
        <v>5.3</v>
      </c>
      <c r="D27" s="27">
        <v>1</v>
      </c>
      <c r="E27" s="27">
        <v>4</v>
      </c>
      <c r="F27" s="116">
        <f>SUM(F28:F30)</f>
        <v>250000</v>
      </c>
      <c r="G27" s="116">
        <f>SUM(G28:G30)</f>
        <v>250000</v>
      </c>
      <c r="H27" s="116">
        <f>SUM(H28:H30)</f>
        <v>250000</v>
      </c>
      <c r="I27" s="116">
        <f>SUM(I28:I30)</f>
        <v>250000</v>
      </c>
      <c r="J27" s="89" t="s">
        <v>378</v>
      </c>
      <c r="L27" s="133" t="s">
        <v>5</v>
      </c>
    </row>
    <row r="28" spans="1:12" s="32" customFormat="1" hidden="1" x14ac:dyDescent="0.2">
      <c r="A28" s="75"/>
      <c r="B28" s="89" t="s">
        <v>23</v>
      </c>
      <c r="C28" s="27" t="s">
        <v>5</v>
      </c>
      <c r="D28" s="88">
        <v>1</v>
      </c>
      <c r="E28" s="88">
        <v>4</v>
      </c>
      <c r="F28" s="104">
        <v>30000</v>
      </c>
      <c r="G28" s="104">
        <v>30000</v>
      </c>
      <c r="H28" s="104">
        <v>30000</v>
      </c>
      <c r="I28" s="104">
        <v>30000</v>
      </c>
      <c r="J28" s="89" t="s">
        <v>29</v>
      </c>
    </row>
    <row r="29" spans="1:12" s="32" customFormat="1" ht="30.75" hidden="1" customHeight="1" x14ac:dyDescent="0.2">
      <c r="A29" s="75"/>
      <c r="B29" s="134" t="s">
        <v>24</v>
      </c>
      <c r="C29" s="27" t="s">
        <v>5</v>
      </c>
      <c r="D29" s="117">
        <v>1</v>
      </c>
      <c r="E29" s="117">
        <v>4</v>
      </c>
      <c r="F29" s="111">
        <v>20000</v>
      </c>
      <c r="G29" s="111">
        <v>20000</v>
      </c>
      <c r="H29" s="111">
        <v>20000</v>
      </c>
      <c r="I29" s="111">
        <v>20000</v>
      </c>
      <c r="J29" s="28" t="s">
        <v>27</v>
      </c>
    </row>
    <row r="30" spans="1:12" s="32" customFormat="1" ht="30.75" hidden="1" customHeight="1" x14ac:dyDescent="0.2">
      <c r="A30" s="75"/>
      <c r="B30" s="134" t="s">
        <v>150</v>
      </c>
      <c r="C30" s="27"/>
      <c r="D30" s="117">
        <v>1</v>
      </c>
      <c r="E30" s="117">
        <v>1</v>
      </c>
      <c r="F30" s="111">
        <v>200000</v>
      </c>
      <c r="G30" s="111">
        <v>200000</v>
      </c>
      <c r="H30" s="111">
        <v>200000</v>
      </c>
      <c r="I30" s="111">
        <v>200000</v>
      </c>
      <c r="J30" s="28" t="s">
        <v>32</v>
      </c>
    </row>
    <row r="31" spans="1:12" s="135" customFormat="1" ht="40.5" x14ac:dyDescent="0.2">
      <c r="A31" s="27">
        <v>4</v>
      </c>
      <c r="B31" s="19" t="s">
        <v>336</v>
      </c>
      <c r="C31" s="27">
        <v>5.3</v>
      </c>
      <c r="D31" s="27">
        <v>1</v>
      </c>
      <c r="E31" s="27">
        <v>4</v>
      </c>
      <c r="F31" s="115">
        <f>SUM(F32:F33)</f>
        <v>7680000</v>
      </c>
      <c r="G31" s="115">
        <f>SUM(G32:G33)</f>
        <v>7680000</v>
      </c>
      <c r="H31" s="115">
        <f>SUM(H32:H33)</f>
        <v>7680000</v>
      </c>
      <c r="I31" s="115">
        <f>SUM(I32:I33)</f>
        <v>7680000</v>
      </c>
      <c r="J31" s="19" t="s">
        <v>149</v>
      </c>
    </row>
    <row r="32" spans="1:12" s="138" customFormat="1" hidden="1" x14ac:dyDescent="0.3">
      <c r="A32" s="27"/>
      <c r="B32" s="136" t="s">
        <v>152</v>
      </c>
      <c r="C32" s="125"/>
      <c r="D32" s="136"/>
      <c r="E32" s="136"/>
      <c r="F32" s="137">
        <v>2680000</v>
      </c>
      <c r="G32" s="137">
        <v>2680000</v>
      </c>
      <c r="H32" s="137">
        <v>2680000</v>
      </c>
      <c r="I32" s="137">
        <v>2680000</v>
      </c>
      <c r="J32" s="136" t="s">
        <v>153</v>
      </c>
    </row>
    <row r="33" spans="1:10" s="138" customFormat="1" hidden="1" x14ac:dyDescent="0.3">
      <c r="A33" s="27"/>
      <c r="B33" s="136" t="s">
        <v>154</v>
      </c>
      <c r="C33" s="125"/>
      <c r="D33" s="136"/>
      <c r="E33" s="136"/>
      <c r="F33" s="137">
        <v>5000000</v>
      </c>
      <c r="G33" s="137">
        <v>5000000</v>
      </c>
      <c r="H33" s="137">
        <v>5000000</v>
      </c>
      <c r="I33" s="137">
        <v>5000000</v>
      </c>
      <c r="J33" s="136" t="s">
        <v>149</v>
      </c>
    </row>
    <row r="34" spans="1:10" s="135" customFormat="1" ht="28.5" customHeight="1" x14ac:dyDescent="0.2">
      <c r="A34" s="27">
        <v>5</v>
      </c>
      <c r="B34" s="19" t="s">
        <v>147</v>
      </c>
      <c r="C34" s="27">
        <v>5.4</v>
      </c>
      <c r="D34" s="27">
        <v>1</v>
      </c>
      <c r="E34" s="27">
        <v>4</v>
      </c>
      <c r="F34" s="115">
        <v>1000000</v>
      </c>
      <c r="G34" s="115">
        <v>1000000</v>
      </c>
      <c r="H34" s="115">
        <v>1000000</v>
      </c>
      <c r="I34" s="115">
        <v>1000000</v>
      </c>
      <c r="J34" s="19" t="s">
        <v>149</v>
      </c>
    </row>
    <row r="35" spans="1:10" s="135" customFormat="1" ht="44.25" customHeight="1" x14ac:dyDescent="0.2">
      <c r="A35" s="27">
        <v>6</v>
      </c>
      <c r="B35" s="19" t="s">
        <v>148</v>
      </c>
      <c r="C35" s="27">
        <v>5.4</v>
      </c>
      <c r="D35" s="27">
        <v>1</v>
      </c>
      <c r="E35" s="27">
        <v>4</v>
      </c>
      <c r="F35" s="115">
        <v>1000000</v>
      </c>
      <c r="G35" s="115">
        <v>1000000</v>
      </c>
      <c r="H35" s="115">
        <v>1000000</v>
      </c>
      <c r="I35" s="115">
        <v>1000000</v>
      </c>
      <c r="J35" s="19" t="s">
        <v>387</v>
      </c>
    </row>
    <row r="36" spans="1:10" s="135" customFormat="1" ht="45" customHeight="1" x14ac:dyDescent="0.2">
      <c r="A36" s="27">
        <v>7</v>
      </c>
      <c r="B36" s="19" t="s">
        <v>386</v>
      </c>
      <c r="C36" s="27">
        <v>5.3</v>
      </c>
      <c r="D36" s="27">
        <v>1</v>
      </c>
      <c r="E36" s="27">
        <v>4</v>
      </c>
      <c r="F36" s="115">
        <v>10000000</v>
      </c>
      <c r="G36" s="115">
        <v>10000000</v>
      </c>
      <c r="H36" s="115">
        <v>10000000</v>
      </c>
      <c r="I36" s="115">
        <v>10000000</v>
      </c>
      <c r="J36" s="19" t="s">
        <v>325</v>
      </c>
    </row>
    <row r="37" spans="1:10" s="488" customFormat="1" ht="23.25" customHeight="1" x14ac:dyDescent="0.2">
      <c r="A37" s="270"/>
      <c r="B37" s="485" t="s">
        <v>517</v>
      </c>
      <c r="C37" s="358"/>
      <c r="D37" s="358"/>
      <c r="E37" s="358"/>
      <c r="F37" s="486">
        <f>SUM(F17:F36)</f>
        <v>50933200</v>
      </c>
      <c r="G37" s="486">
        <f>SUM(G17:G36)</f>
        <v>51069200</v>
      </c>
      <c r="H37" s="486">
        <f>SUM(H17:H36)</f>
        <v>51069200</v>
      </c>
      <c r="I37" s="486">
        <f>SUM(I17:I36)</f>
        <v>51069200</v>
      </c>
      <c r="J37" s="487"/>
    </row>
    <row r="38" spans="1:10" x14ac:dyDescent="0.3">
      <c r="A38" s="388" t="s">
        <v>151</v>
      </c>
      <c r="B38" s="880" t="s">
        <v>3</v>
      </c>
      <c r="C38" s="880"/>
      <c r="D38" s="880"/>
      <c r="E38" s="880"/>
      <c r="F38" s="880" t="s">
        <v>4</v>
      </c>
      <c r="G38" s="880"/>
      <c r="H38" s="880"/>
      <c r="I38" s="880"/>
      <c r="J38" s="389"/>
    </row>
    <row r="39" spans="1:10" ht="47.25" customHeight="1" x14ac:dyDescent="0.3">
      <c r="A39" s="390"/>
      <c r="B39" s="389" t="s">
        <v>9</v>
      </c>
      <c r="C39" s="391" t="s">
        <v>2</v>
      </c>
      <c r="D39" s="389" t="s">
        <v>10</v>
      </c>
      <c r="E39" s="389" t="s">
        <v>11</v>
      </c>
      <c r="F39" s="389" t="s">
        <v>13</v>
      </c>
      <c r="G39" s="389" t="s">
        <v>14</v>
      </c>
      <c r="H39" s="389" t="s">
        <v>15</v>
      </c>
      <c r="I39" s="389" t="s">
        <v>16</v>
      </c>
      <c r="J39" s="389" t="s">
        <v>12</v>
      </c>
    </row>
    <row r="40" spans="1:10" s="36" customFormat="1" x14ac:dyDescent="0.3">
      <c r="A40" s="23"/>
      <c r="B40" s="81" t="s">
        <v>488</v>
      </c>
      <c r="C40" s="80"/>
      <c r="D40" s="79"/>
      <c r="E40" s="79"/>
      <c r="F40" s="105"/>
      <c r="G40" s="105"/>
      <c r="H40" s="105"/>
      <c r="I40" s="105"/>
      <c r="J40" s="79"/>
    </row>
    <row r="41" spans="1:10" s="20" customFormat="1" ht="60.75" customHeight="1" x14ac:dyDescent="0.2">
      <c r="A41" s="13">
        <v>1</v>
      </c>
      <c r="B41" s="6" t="s">
        <v>190</v>
      </c>
      <c r="C41" s="16"/>
      <c r="D41" s="35">
        <v>2</v>
      </c>
      <c r="E41" s="13">
        <v>4.0999999999999996</v>
      </c>
      <c r="F41" s="102">
        <v>3000000</v>
      </c>
      <c r="G41" s="102">
        <v>300000</v>
      </c>
      <c r="H41" s="102">
        <v>300000</v>
      </c>
      <c r="I41" s="102">
        <v>300000</v>
      </c>
      <c r="J41" s="16" t="s">
        <v>189</v>
      </c>
    </row>
    <row r="42" spans="1:10" ht="48.75" customHeight="1" x14ac:dyDescent="0.3">
      <c r="A42" s="13">
        <v>2</v>
      </c>
      <c r="B42" s="6" t="s">
        <v>195</v>
      </c>
      <c r="C42" s="8" t="s">
        <v>5</v>
      </c>
      <c r="D42" s="7">
        <v>2</v>
      </c>
      <c r="E42" s="7">
        <v>2</v>
      </c>
      <c r="F42" s="11">
        <v>150000</v>
      </c>
      <c r="G42" s="11">
        <v>150000</v>
      </c>
      <c r="H42" s="11">
        <v>150000</v>
      </c>
      <c r="I42" s="11">
        <v>150000</v>
      </c>
      <c r="J42" s="8" t="s">
        <v>193</v>
      </c>
    </row>
    <row r="43" spans="1:10" s="36" customFormat="1" ht="21" customHeight="1" x14ac:dyDescent="0.3">
      <c r="A43" s="21"/>
      <c r="B43" s="491" t="s">
        <v>517</v>
      </c>
      <c r="C43" s="489"/>
      <c r="D43" s="47"/>
      <c r="E43" s="47"/>
      <c r="F43" s="490">
        <f>SUM(F41:F42)</f>
        <v>3150000</v>
      </c>
      <c r="G43" s="490">
        <f>SUM(G41:G42)</f>
        <v>450000</v>
      </c>
      <c r="H43" s="490">
        <f>SUM(H41:H42)</f>
        <v>450000</v>
      </c>
      <c r="I43" s="490">
        <f>SUM(I41:I42)</f>
        <v>450000</v>
      </c>
      <c r="J43" s="489"/>
    </row>
    <row r="44" spans="1:10" s="36" customFormat="1" ht="27" customHeight="1" x14ac:dyDescent="0.3">
      <c r="A44" s="23"/>
      <c r="B44" s="23" t="s">
        <v>489</v>
      </c>
      <c r="C44" s="386"/>
      <c r="D44" s="387"/>
      <c r="E44" s="77"/>
      <c r="F44" s="106"/>
      <c r="G44" s="106"/>
      <c r="H44" s="106"/>
      <c r="I44" s="106"/>
      <c r="J44" s="78"/>
    </row>
    <row r="45" spans="1:10" s="24" customFormat="1" ht="27" customHeight="1" x14ac:dyDescent="0.2">
      <c r="A45" s="10">
        <v>1</v>
      </c>
      <c r="B45" s="17" t="s">
        <v>199</v>
      </c>
      <c r="C45" s="34" t="s">
        <v>5</v>
      </c>
      <c r="D45" s="10">
        <v>3</v>
      </c>
      <c r="E45" s="10">
        <v>4</v>
      </c>
      <c r="F45" s="107">
        <v>100000</v>
      </c>
      <c r="G45" s="107">
        <v>100000</v>
      </c>
      <c r="H45" s="107">
        <v>100000</v>
      </c>
      <c r="I45" s="107">
        <v>100000</v>
      </c>
      <c r="J45" s="101" t="s">
        <v>198</v>
      </c>
    </row>
    <row r="46" spans="1:10" s="24" customFormat="1" ht="40.5" x14ac:dyDescent="0.2">
      <c r="A46" s="10">
        <v>2</v>
      </c>
      <c r="B46" s="17" t="s">
        <v>200</v>
      </c>
      <c r="C46" s="10" t="s">
        <v>5</v>
      </c>
      <c r="D46" s="10">
        <v>3</v>
      </c>
      <c r="E46" s="10">
        <v>4</v>
      </c>
      <c r="F46" s="107">
        <v>100000</v>
      </c>
      <c r="G46" s="107">
        <v>100000</v>
      </c>
      <c r="H46" s="107">
        <v>100000</v>
      </c>
      <c r="I46" s="107">
        <v>100000</v>
      </c>
      <c r="J46" s="101" t="s">
        <v>198</v>
      </c>
    </row>
    <row r="47" spans="1:10" s="24" customFormat="1" ht="29.25" customHeight="1" x14ac:dyDescent="0.2">
      <c r="A47" s="10">
        <v>3</v>
      </c>
      <c r="B47" s="34" t="s">
        <v>201</v>
      </c>
      <c r="C47" s="10" t="s">
        <v>5</v>
      </c>
      <c r="D47" s="10">
        <v>3</v>
      </c>
      <c r="E47" s="10">
        <v>4</v>
      </c>
      <c r="F47" s="107">
        <v>100000</v>
      </c>
      <c r="G47" s="107">
        <v>100000</v>
      </c>
      <c r="H47" s="107">
        <v>100000</v>
      </c>
      <c r="I47" s="107">
        <v>100000</v>
      </c>
      <c r="J47" s="101" t="s">
        <v>198</v>
      </c>
    </row>
    <row r="48" spans="1:10" ht="40.5" x14ac:dyDescent="0.3">
      <c r="A48" s="13">
        <v>4</v>
      </c>
      <c r="B48" s="6" t="s">
        <v>204</v>
      </c>
      <c r="C48" s="7" t="s">
        <v>5</v>
      </c>
      <c r="D48" s="46">
        <v>3</v>
      </c>
      <c r="E48" s="46">
        <v>4</v>
      </c>
      <c r="F48" s="86" t="s">
        <v>202</v>
      </c>
      <c r="G48" s="86" t="s">
        <v>202</v>
      </c>
      <c r="H48" s="86" t="s">
        <v>202</v>
      </c>
      <c r="I48" s="86" t="s">
        <v>202</v>
      </c>
      <c r="J48" s="91" t="s">
        <v>203</v>
      </c>
    </row>
    <row r="49" spans="1:10" x14ac:dyDescent="0.3">
      <c r="A49" s="13">
        <v>5</v>
      </c>
      <c r="B49" s="6" t="s">
        <v>205</v>
      </c>
      <c r="C49" s="7" t="s">
        <v>5</v>
      </c>
      <c r="D49" s="46">
        <v>3</v>
      </c>
      <c r="E49" s="46">
        <v>4</v>
      </c>
      <c r="F49" s="86">
        <v>60000</v>
      </c>
      <c r="G49" s="86">
        <v>60000</v>
      </c>
      <c r="H49" s="86">
        <v>60000</v>
      </c>
      <c r="I49" s="86">
        <v>60000</v>
      </c>
      <c r="J49" s="91" t="s">
        <v>203</v>
      </c>
    </row>
    <row r="50" spans="1:10" s="36" customFormat="1" x14ac:dyDescent="0.3">
      <c r="A50" s="492"/>
      <c r="B50" s="495" t="s">
        <v>517</v>
      </c>
      <c r="C50" s="493"/>
      <c r="D50" s="493"/>
      <c r="E50" s="493"/>
      <c r="F50" s="494">
        <f>SUM(F45:F49)</f>
        <v>360000</v>
      </c>
      <c r="G50" s="494">
        <f>SUM(G45:G49)</f>
        <v>360000</v>
      </c>
      <c r="H50" s="494">
        <f>SUM(H45:H49)</f>
        <v>360000</v>
      </c>
      <c r="I50" s="494">
        <f>SUM(I45:I49)</f>
        <v>360000</v>
      </c>
      <c r="J50" s="493"/>
    </row>
  </sheetData>
  <mergeCells count="15">
    <mergeCell ref="B5:B6"/>
    <mergeCell ref="C7:D7"/>
    <mergeCell ref="C8:D8"/>
    <mergeCell ref="C9:D9"/>
    <mergeCell ref="B15:E15"/>
    <mergeCell ref="C5:D5"/>
    <mergeCell ref="E5:I5"/>
    <mergeCell ref="B10:B11"/>
    <mergeCell ref="C10:D10"/>
    <mergeCell ref="E10:I10"/>
    <mergeCell ref="B38:E38"/>
    <mergeCell ref="F38:I38"/>
    <mergeCell ref="F15:I15"/>
    <mergeCell ref="C12:D12"/>
    <mergeCell ref="C13:D1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  <headerFooter>
    <oddFooter>&amp;R&amp;"TH SarabunIT๙,ธรรมดา"แบบ จ.1  แผนพัฒนาจังหวัดราชบุรี พ.ศ.2557-2560</oddFooter>
  </headerFooter>
  <rowBreaks count="3" manualBreakCount="3">
    <brk id="9" max="16383" man="1"/>
    <brk id="13" max="16383" man="1"/>
    <brk id="3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workbookViewId="0">
      <selection sqref="A1:G1"/>
    </sheetView>
  </sheetViews>
  <sheetFormatPr defaultColWidth="9" defaultRowHeight="20.25" x14ac:dyDescent="0.3"/>
  <cols>
    <col min="1" max="1" width="5.375" style="1" customWidth="1"/>
    <col min="2" max="2" width="40.875" style="1" customWidth="1"/>
    <col min="3" max="3" width="7.375" style="18" customWidth="1"/>
    <col min="4" max="4" width="15.375" style="1" customWidth="1"/>
    <col min="5" max="6" width="15.875" style="1" customWidth="1"/>
    <col min="7" max="7" width="16.75" style="1" customWidth="1"/>
    <col min="8" max="16384" width="9" style="1"/>
  </cols>
  <sheetData>
    <row r="1" spans="1:8" s="82" customFormat="1" ht="26.25" x14ac:dyDescent="0.4">
      <c r="A1" s="946" t="s">
        <v>274</v>
      </c>
      <c r="B1" s="947"/>
      <c r="C1" s="947"/>
      <c r="D1" s="947"/>
      <c r="E1" s="947"/>
      <c r="F1" s="947"/>
      <c r="G1" s="947"/>
    </row>
    <row r="3" spans="1:8" x14ac:dyDescent="0.3">
      <c r="A3" s="83" t="s">
        <v>275</v>
      </c>
      <c r="B3" s="83" t="s">
        <v>276</v>
      </c>
      <c r="C3" s="944" t="s">
        <v>285</v>
      </c>
      <c r="D3" s="943" t="s">
        <v>277</v>
      </c>
      <c r="E3" s="943"/>
      <c r="F3" s="943"/>
      <c r="G3" s="943"/>
    </row>
    <row r="4" spans="1:8" x14ac:dyDescent="0.3">
      <c r="A4" s="84"/>
      <c r="B4" s="84"/>
      <c r="C4" s="945"/>
      <c r="D4" s="85">
        <v>2557</v>
      </c>
      <c r="E4" s="85">
        <v>2558</v>
      </c>
      <c r="F4" s="85">
        <v>2559</v>
      </c>
      <c r="G4" s="85">
        <v>2560</v>
      </c>
    </row>
    <row r="5" spans="1:8" s="165" customFormat="1" ht="19.5" x14ac:dyDescent="0.2">
      <c r="A5" s="162">
        <v>1</v>
      </c>
      <c r="B5" s="163" t="s">
        <v>278</v>
      </c>
      <c r="C5" s="162">
        <f>SUM(C6:C8)</f>
        <v>63</v>
      </c>
      <c r="D5" s="164" t="e">
        <f>SUM(D6:D8)</f>
        <v>#REF!</v>
      </c>
      <c r="E5" s="164" t="e">
        <f>SUM(E6:E8)</f>
        <v>#REF!</v>
      </c>
      <c r="F5" s="164" t="e">
        <f>SUM(F6:F8)</f>
        <v>#REF!</v>
      </c>
      <c r="G5" s="164" t="e">
        <f>SUM(G6:G8)</f>
        <v>#REF!</v>
      </c>
    </row>
    <row r="6" spans="1:8" s="170" customFormat="1" ht="19.5" x14ac:dyDescent="0.3">
      <c r="A6" s="166"/>
      <c r="B6" s="167" t="s">
        <v>279</v>
      </c>
      <c r="C6" s="168">
        <v>15</v>
      </c>
      <c r="D6" s="169" t="e">
        <f>+#REF!</f>
        <v>#REF!</v>
      </c>
      <c r="E6" s="169" t="e">
        <f>+#REF!</f>
        <v>#REF!</v>
      </c>
      <c r="F6" s="169" t="e">
        <f>+#REF!</f>
        <v>#REF!</v>
      </c>
      <c r="G6" s="169" t="e">
        <f>+#REF!</f>
        <v>#REF!</v>
      </c>
    </row>
    <row r="7" spans="1:8" s="170" customFormat="1" ht="19.5" x14ac:dyDescent="0.3">
      <c r="A7" s="166"/>
      <c r="B7" s="167" t="s">
        <v>280</v>
      </c>
      <c r="C7" s="168">
        <v>48</v>
      </c>
      <c r="D7" s="169" t="e">
        <f>+#REF!</f>
        <v>#REF!</v>
      </c>
      <c r="E7" s="169" t="e">
        <f>+#REF!</f>
        <v>#REF!</v>
      </c>
      <c r="F7" s="169" t="e">
        <f>+#REF!</f>
        <v>#REF!</v>
      </c>
      <c r="G7" s="169" t="e">
        <f>+#REF!</f>
        <v>#REF!</v>
      </c>
    </row>
    <row r="8" spans="1:8" s="170" customFormat="1" ht="19.5" x14ac:dyDescent="0.3">
      <c r="A8" s="166"/>
      <c r="B8" s="167" t="s">
        <v>281</v>
      </c>
      <c r="C8" s="168">
        <v>0</v>
      </c>
      <c r="D8" s="171">
        <v>0</v>
      </c>
      <c r="E8" s="171">
        <v>0</v>
      </c>
      <c r="F8" s="167">
        <v>0</v>
      </c>
      <c r="G8" s="167">
        <v>0</v>
      </c>
    </row>
    <row r="9" spans="1:8" s="165" customFormat="1" ht="45" customHeight="1" x14ac:dyDescent="0.2">
      <c r="A9" s="162">
        <v>2</v>
      </c>
      <c r="B9" s="163" t="s">
        <v>282</v>
      </c>
      <c r="C9" s="162">
        <f>SUM(C10:C12)</f>
        <v>15</v>
      </c>
      <c r="D9" s="172">
        <f>SUM(D10:D12)</f>
        <v>179000000</v>
      </c>
      <c r="E9" s="172">
        <f>SUM(E10:E12)</f>
        <v>182000000</v>
      </c>
      <c r="F9" s="172">
        <f>SUM(F10:F12)</f>
        <v>185227550</v>
      </c>
      <c r="G9" s="172">
        <f>SUM(G10:G12)</f>
        <v>185227550</v>
      </c>
    </row>
    <row r="10" spans="1:8" s="170" customFormat="1" ht="19.5" x14ac:dyDescent="0.3">
      <c r="A10" s="166"/>
      <c r="B10" s="167" t="s">
        <v>279</v>
      </c>
      <c r="C10" s="168">
        <v>12</v>
      </c>
      <c r="D10" s="171">
        <f>+'ยุทธ 2'!F35</f>
        <v>176000000</v>
      </c>
      <c r="E10" s="171">
        <f>+'ยุทธ 2'!G35</f>
        <v>177000000</v>
      </c>
      <c r="F10" s="171">
        <f>+'ยุทธ 2'!H35</f>
        <v>178000000</v>
      </c>
      <c r="G10" s="171">
        <f>+'ยุทธ 2'!I35</f>
        <v>178000000</v>
      </c>
    </row>
    <row r="11" spans="1:8" s="170" customFormat="1" ht="19.5" x14ac:dyDescent="0.3">
      <c r="A11" s="166"/>
      <c r="B11" s="167" t="s">
        <v>280</v>
      </c>
      <c r="C11" s="168">
        <f>+'ยุทธ 2'!A37</f>
        <v>1</v>
      </c>
      <c r="D11" s="169">
        <f>+'ยุทธ 2'!F49</f>
        <v>3000000</v>
      </c>
      <c r="E11" s="169">
        <f>+'ยุทธ 2'!G49</f>
        <v>3000000</v>
      </c>
      <c r="F11" s="169">
        <f>+'ยุทธ 2'!H49</f>
        <v>5227550</v>
      </c>
      <c r="G11" s="169">
        <f>+'ยุทธ 2'!I49</f>
        <v>5227550</v>
      </c>
    </row>
    <row r="12" spans="1:8" s="170" customFormat="1" ht="19.5" x14ac:dyDescent="0.3">
      <c r="A12" s="166"/>
      <c r="B12" s="167" t="s">
        <v>281</v>
      </c>
      <c r="C12" s="168">
        <v>2</v>
      </c>
      <c r="D12" s="173">
        <f>+'ยุทธ 2'!F56</f>
        <v>0</v>
      </c>
      <c r="E12" s="169">
        <f>+'ยุทธ 2'!G56</f>
        <v>2000000</v>
      </c>
      <c r="F12" s="169">
        <f>+'ยุทธ 2'!H56</f>
        <v>2000000</v>
      </c>
      <c r="G12" s="169">
        <f>+'ยุทธ 2'!I56</f>
        <v>2000000</v>
      </c>
    </row>
    <row r="13" spans="1:8" s="170" customFormat="1" ht="24" customHeight="1" x14ac:dyDescent="0.3">
      <c r="A13" s="174">
        <v>3</v>
      </c>
      <c r="B13" s="188" t="s">
        <v>283</v>
      </c>
      <c r="C13" s="175">
        <f>SUM(C14:C16)</f>
        <v>248</v>
      </c>
      <c r="D13" s="176">
        <f>SUM(D14:D16)</f>
        <v>1162482730</v>
      </c>
      <c r="E13" s="176">
        <f>SUM(E14:E16)</f>
        <v>1942836313.5</v>
      </c>
      <c r="F13" s="176">
        <f>SUM(F14:F16)</f>
        <v>2784637666.1750002</v>
      </c>
      <c r="G13" s="176">
        <f>SUM(G14:G16)</f>
        <v>1835568656.4837499</v>
      </c>
    </row>
    <row r="14" spans="1:8" s="92" customFormat="1" ht="19.5" x14ac:dyDescent="0.3">
      <c r="A14" s="177"/>
      <c r="B14" s="109" t="s">
        <v>279</v>
      </c>
      <c r="C14" s="110">
        <v>15</v>
      </c>
      <c r="D14" s="178">
        <f>+'ยุทธ 3'!F36</f>
        <v>357077200</v>
      </c>
      <c r="E14" s="178">
        <f>+'ยุทธ 3'!G36</f>
        <v>362000000</v>
      </c>
      <c r="F14" s="178">
        <f>+'ยุทธ 3'!H36</f>
        <v>362000000</v>
      </c>
      <c r="G14" s="178">
        <f>+'ยุทธ 3'!I36</f>
        <v>362000000</v>
      </c>
      <c r="H14" s="92" t="s">
        <v>5</v>
      </c>
    </row>
    <row r="15" spans="1:8" s="92" customFormat="1" ht="19.5" x14ac:dyDescent="0.3">
      <c r="A15" s="177"/>
      <c r="B15" s="109" t="s">
        <v>280</v>
      </c>
      <c r="C15" s="110">
        <v>233</v>
      </c>
      <c r="D15" s="178">
        <f>+'ยุทธ 3'!F367</f>
        <v>805405530</v>
      </c>
      <c r="E15" s="178">
        <f>+'ยุทธ 3'!G367</f>
        <v>1580836313.5</v>
      </c>
      <c r="F15" s="178">
        <f>+'ยุทธ 3'!H367</f>
        <v>2422637666.1750002</v>
      </c>
      <c r="G15" s="178">
        <f>+'ยุทธ 3'!I367</f>
        <v>1473568656.4837499</v>
      </c>
    </row>
    <row r="16" spans="1:8" s="92" customFormat="1" ht="19.5" x14ac:dyDescent="0.3">
      <c r="A16" s="177"/>
      <c r="B16" s="109" t="s">
        <v>281</v>
      </c>
      <c r="C16" s="110">
        <v>0</v>
      </c>
      <c r="D16" s="179">
        <v>0</v>
      </c>
      <c r="E16" s="179">
        <v>0</v>
      </c>
      <c r="F16" s="109">
        <v>0</v>
      </c>
      <c r="G16" s="109">
        <v>0</v>
      </c>
    </row>
    <row r="17" spans="1:7" s="95" customFormat="1" ht="45.75" customHeight="1" x14ac:dyDescent="0.2">
      <c r="A17" s="180">
        <v>4</v>
      </c>
      <c r="B17" s="181" t="s">
        <v>288</v>
      </c>
      <c r="C17" s="180">
        <f>SUM(C18:C20)</f>
        <v>48</v>
      </c>
      <c r="D17" s="182">
        <f>SUM(D18:D20)</f>
        <v>159804000</v>
      </c>
      <c r="E17" s="182">
        <f>SUM(E18:E20)</f>
        <v>167804000</v>
      </c>
      <c r="F17" s="182">
        <f>SUM(F18:F20)</f>
        <v>538620000</v>
      </c>
      <c r="G17" s="182">
        <f>SUM(G18:G20)</f>
        <v>215524000</v>
      </c>
    </row>
    <row r="18" spans="1:7" s="92" customFormat="1" ht="19.5" x14ac:dyDescent="0.3">
      <c r="A18" s="177"/>
      <c r="B18" s="109" t="s">
        <v>279</v>
      </c>
      <c r="C18" s="110">
        <v>26</v>
      </c>
      <c r="D18" s="183">
        <f>+'ยุทธ 4'!F54</f>
        <v>88704000</v>
      </c>
      <c r="E18" s="183">
        <f>+'ยุทธ 4'!G54</f>
        <v>88704000</v>
      </c>
      <c r="F18" s="183">
        <f>+'ยุทธ 4'!H54</f>
        <v>96696000</v>
      </c>
      <c r="G18" s="183">
        <f>+'ยุทธ 4'!I54</f>
        <v>88704000</v>
      </c>
    </row>
    <row r="19" spans="1:7" s="92" customFormat="1" ht="19.5" x14ac:dyDescent="0.3">
      <c r="A19" s="177"/>
      <c r="B19" s="109" t="s">
        <v>280</v>
      </c>
      <c r="C19" s="110">
        <v>22</v>
      </c>
      <c r="D19" s="178">
        <f>+'ยุทธ 4'!F87</f>
        <v>71100000</v>
      </c>
      <c r="E19" s="178">
        <f>+'ยุทธ 4'!G87</f>
        <v>79100000</v>
      </c>
      <c r="F19" s="178">
        <f>+'ยุทธ 4'!H87</f>
        <v>441924000</v>
      </c>
      <c r="G19" s="178">
        <f>+'ยุทธ 4'!I87</f>
        <v>126820000</v>
      </c>
    </row>
    <row r="20" spans="1:7" s="92" customFormat="1" ht="19.5" x14ac:dyDescent="0.3">
      <c r="A20" s="177"/>
      <c r="B20" s="109" t="s">
        <v>281</v>
      </c>
      <c r="C20" s="110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s="93" customFormat="1" ht="24" customHeight="1" x14ac:dyDescent="0.2">
      <c r="A21" s="184">
        <v>5</v>
      </c>
      <c r="B21" s="181" t="s">
        <v>284</v>
      </c>
      <c r="C21" s="180">
        <f>SUM(C22:C24)</f>
        <v>14</v>
      </c>
      <c r="D21" s="185">
        <f>SUM(D22:D24)</f>
        <v>54443200</v>
      </c>
      <c r="E21" s="185">
        <f>SUM(E22:E24)</f>
        <v>51879200</v>
      </c>
      <c r="F21" s="185">
        <f>SUM(F22:F24)</f>
        <v>51879200</v>
      </c>
      <c r="G21" s="185">
        <f>SUM(G22:G24)</f>
        <v>51879200</v>
      </c>
    </row>
    <row r="22" spans="1:7" s="92" customFormat="1" ht="19.5" x14ac:dyDescent="0.3">
      <c r="A22" s="177"/>
      <c r="B22" s="109" t="s">
        <v>279</v>
      </c>
      <c r="C22" s="110">
        <v>7</v>
      </c>
      <c r="D22" s="178">
        <f>+'ยุทธ 5'!F37</f>
        <v>50933200</v>
      </c>
      <c r="E22" s="178">
        <f>+'ยุทธ 5'!G37</f>
        <v>51069200</v>
      </c>
      <c r="F22" s="178">
        <f>+'ยุทธ 5'!H37</f>
        <v>51069200</v>
      </c>
      <c r="G22" s="178">
        <f>+'ยุทธ 5'!I37</f>
        <v>51069200</v>
      </c>
    </row>
    <row r="23" spans="1:7" s="92" customFormat="1" ht="19.5" x14ac:dyDescent="0.3">
      <c r="A23" s="177"/>
      <c r="B23" s="109" t="s">
        <v>280</v>
      </c>
      <c r="C23" s="110">
        <f>+'ยุทธ 5'!A42</f>
        <v>2</v>
      </c>
      <c r="D23" s="186">
        <f>+'ยุทธ 5'!F43</f>
        <v>3150000</v>
      </c>
      <c r="E23" s="186">
        <f>+'ยุทธ 5'!G43</f>
        <v>450000</v>
      </c>
      <c r="F23" s="186">
        <f>+'ยุทธ 5'!H43</f>
        <v>450000</v>
      </c>
      <c r="G23" s="186">
        <f>+'ยุทธ 5'!I43</f>
        <v>450000</v>
      </c>
    </row>
    <row r="24" spans="1:7" s="92" customFormat="1" ht="19.5" x14ac:dyDescent="0.3">
      <c r="A24" s="177"/>
      <c r="B24" s="109" t="s">
        <v>281</v>
      </c>
      <c r="C24" s="110">
        <f>+'ยุทธ 5'!A49</f>
        <v>5</v>
      </c>
      <c r="D24" s="178">
        <f>+'ยุทธ 5'!F50</f>
        <v>360000</v>
      </c>
      <c r="E24" s="178">
        <f>+'ยุทธ 5'!G50</f>
        <v>360000</v>
      </c>
      <c r="F24" s="178">
        <f>+'ยุทธ 5'!H50</f>
        <v>360000</v>
      </c>
      <c r="G24" s="178">
        <f>+'ยุทธ 5'!I50</f>
        <v>360000</v>
      </c>
    </row>
    <row r="25" spans="1:7" s="92" customFormat="1" ht="19.5" x14ac:dyDescent="0.3">
      <c r="A25" s="97"/>
      <c r="B25" s="187" t="s">
        <v>289</v>
      </c>
      <c r="C25" s="98">
        <f>SUM(C21,C17,C13,C9,C5)</f>
        <v>388</v>
      </c>
      <c r="D25" s="99" t="e">
        <f>SUM(D21,D17,D13,D9,D5)</f>
        <v>#REF!</v>
      </c>
      <c r="E25" s="99" t="e">
        <f>SUM(E21,E17,E13,E9,E5)</f>
        <v>#REF!</v>
      </c>
      <c r="F25" s="99" t="e">
        <f>SUM(F21,F17,F13,F9,F5)</f>
        <v>#REF!</v>
      </c>
      <c r="G25" s="99" t="e">
        <f>SUM(G21,G17,G13,G9,G5)</f>
        <v>#REF!</v>
      </c>
    </row>
    <row r="26" spans="1:7" x14ac:dyDescent="0.3">
      <c r="C26" s="18" t="s">
        <v>5</v>
      </c>
    </row>
  </sheetData>
  <mergeCells count="3">
    <mergeCell ref="D3:G3"/>
    <mergeCell ref="C3:C4"/>
    <mergeCell ref="A1:G1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</sheetPr>
  <dimension ref="A1:N16"/>
  <sheetViews>
    <sheetView view="pageBreakPreview" zoomScaleNormal="100" zoomScaleSheetLayoutView="100" workbookViewId="0">
      <selection activeCell="D6" sqref="D6:E6"/>
    </sheetView>
  </sheetViews>
  <sheetFormatPr defaultRowHeight="24" x14ac:dyDescent="0.2"/>
  <cols>
    <col min="1" max="1" width="27" style="510" customWidth="1"/>
    <col min="2" max="2" width="8.125" style="499" customWidth="1"/>
    <col min="3" max="3" width="12.625" style="511" customWidth="1"/>
    <col min="4" max="4" width="7.75" style="499" customWidth="1"/>
    <col min="5" max="5" width="12.625" style="499" customWidth="1"/>
    <col min="6" max="6" width="7.75" style="499" customWidth="1"/>
    <col min="7" max="7" width="12.625" style="499" customWidth="1"/>
    <col min="8" max="8" width="9.25" style="499" customWidth="1"/>
    <col min="9" max="9" width="12.625" style="499" customWidth="1"/>
    <col min="10" max="10" width="8.125" style="508" customWidth="1"/>
    <col min="11" max="11" width="12.625" style="499" customWidth="1"/>
    <col min="12" max="12" width="15" style="498" customWidth="1"/>
    <col min="13" max="13" width="9" style="499"/>
    <col min="14" max="14" width="13.375" style="499" bestFit="1" customWidth="1"/>
    <col min="15" max="256" width="9" style="499"/>
    <col min="257" max="257" width="20.125" style="499" customWidth="1"/>
    <col min="258" max="258" width="8.125" style="499" customWidth="1"/>
    <col min="259" max="259" width="10.375" style="499" bestFit="1" customWidth="1"/>
    <col min="260" max="260" width="7.75" style="499" customWidth="1"/>
    <col min="261" max="261" width="11.875" style="499" bestFit="1" customWidth="1"/>
    <col min="262" max="262" width="7.75" style="499" customWidth="1"/>
    <col min="263" max="263" width="10.375" style="499" bestFit="1" customWidth="1"/>
    <col min="264" max="265" width="9.25" style="499" customWidth="1"/>
    <col min="266" max="266" width="8.125" style="499" customWidth="1"/>
    <col min="267" max="267" width="11.875" style="499" customWidth="1"/>
    <col min="268" max="512" width="9" style="499"/>
    <col min="513" max="513" width="20.125" style="499" customWidth="1"/>
    <col min="514" max="514" width="8.125" style="499" customWidth="1"/>
    <col min="515" max="515" width="10.375" style="499" bestFit="1" customWidth="1"/>
    <col min="516" max="516" width="7.75" style="499" customWidth="1"/>
    <col min="517" max="517" width="11.875" style="499" bestFit="1" customWidth="1"/>
    <col min="518" max="518" width="7.75" style="499" customWidth="1"/>
    <col min="519" max="519" width="10.375" style="499" bestFit="1" customWidth="1"/>
    <col min="520" max="521" width="9.25" style="499" customWidth="1"/>
    <col min="522" max="522" width="8.125" style="499" customWidth="1"/>
    <col min="523" max="523" width="11.875" style="499" customWidth="1"/>
    <col min="524" max="768" width="9" style="499"/>
    <col min="769" max="769" width="20.125" style="499" customWidth="1"/>
    <col min="770" max="770" width="8.125" style="499" customWidth="1"/>
    <col min="771" max="771" width="10.375" style="499" bestFit="1" customWidth="1"/>
    <col min="772" max="772" width="7.75" style="499" customWidth="1"/>
    <col min="773" max="773" width="11.875" style="499" bestFit="1" customWidth="1"/>
    <col min="774" max="774" width="7.75" style="499" customWidth="1"/>
    <col min="775" max="775" width="10.375" style="499" bestFit="1" customWidth="1"/>
    <col min="776" max="777" width="9.25" style="499" customWidth="1"/>
    <col min="778" max="778" width="8.125" style="499" customWidth="1"/>
    <col min="779" max="779" width="11.875" style="499" customWidth="1"/>
    <col min="780" max="1024" width="9" style="499"/>
    <col min="1025" max="1025" width="20.125" style="499" customWidth="1"/>
    <col min="1026" max="1026" width="8.125" style="499" customWidth="1"/>
    <col min="1027" max="1027" width="10.375" style="499" bestFit="1" customWidth="1"/>
    <col min="1028" max="1028" width="7.75" style="499" customWidth="1"/>
    <col min="1029" max="1029" width="11.875" style="499" bestFit="1" customWidth="1"/>
    <col min="1030" max="1030" width="7.75" style="499" customWidth="1"/>
    <col min="1031" max="1031" width="10.375" style="499" bestFit="1" customWidth="1"/>
    <col min="1032" max="1033" width="9.25" style="499" customWidth="1"/>
    <col min="1034" max="1034" width="8.125" style="499" customWidth="1"/>
    <col min="1035" max="1035" width="11.875" style="499" customWidth="1"/>
    <col min="1036" max="1280" width="9" style="499"/>
    <col min="1281" max="1281" width="20.125" style="499" customWidth="1"/>
    <col min="1282" max="1282" width="8.125" style="499" customWidth="1"/>
    <col min="1283" max="1283" width="10.375" style="499" bestFit="1" customWidth="1"/>
    <col min="1284" max="1284" width="7.75" style="499" customWidth="1"/>
    <col min="1285" max="1285" width="11.875" style="499" bestFit="1" customWidth="1"/>
    <col min="1286" max="1286" width="7.75" style="499" customWidth="1"/>
    <col min="1287" max="1287" width="10.375" style="499" bestFit="1" customWidth="1"/>
    <col min="1288" max="1289" width="9.25" style="499" customWidth="1"/>
    <col min="1290" max="1290" width="8.125" style="499" customWidth="1"/>
    <col min="1291" max="1291" width="11.875" style="499" customWidth="1"/>
    <col min="1292" max="1536" width="9" style="499"/>
    <col min="1537" max="1537" width="20.125" style="499" customWidth="1"/>
    <col min="1538" max="1538" width="8.125" style="499" customWidth="1"/>
    <col min="1539" max="1539" width="10.375" style="499" bestFit="1" customWidth="1"/>
    <col min="1540" max="1540" width="7.75" style="499" customWidth="1"/>
    <col min="1541" max="1541" width="11.875" style="499" bestFit="1" customWidth="1"/>
    <col min="1542" max="1542" width="7.75" style="499" customWidth="1"/>
    <col min="1543" max="1543" width="10.375" style="499" bestFit="1" customWidth="1"/>
    <col min="1544" max="1545" width="9.25" style="499" customWidth="1"/>
    <col min="1546" max="1546" width="8.125" style="499" customWidth="1"/>
    <col min="1547" max="1547" width="11.875" style="499" customWidth="1"/>
    <col min="1548" max="1792" width="9" style="499"/>
    <col min="1793" max="1793" width="20.125" style="499" customWidth="1"/>
    <col min="1794" max="1794" width="8.125" style="499" customWidth="1"/>
    <col min="1795" max="1795" width="10.375" style="499" bestFit="1" customWidth="1"/>
    <col min="1796" max="1796" width="7.75" style="499" customWidth="1"/>
    <col min="1797" max="1797" width="11.875" style="499" bestFit="1" customWidth="1"/>
    <col min="1798" max="1798" width="7.75" style="499" customWidth="1"/>
    <col min="1799" max="1799" width="10.375" style="499" bestFit="1" customWidth="1"/>
    <col min="1800" max="1801" width="9.25" style="499" customWidth="1"/>
    <col min="1802" max="1802" width="8.125" style="499" customWidth="1"/>
    <col min="1803" max="1803" width="11.875" style="499" customWidth="1"/>
    <col min="1804" max="2048" width="9" style="499"/>
    <col min="2049" max="2049" width="20.125" style="499" customWidth="1"/>
    <col min="2050" max="2050" width="8.125" style="499" customWidth="1"/>
    <col min="2051" max="2051" width="10.375" style="499" bestFit="1" customWidth="1"/>
    <col min="2052" max="2052" width="7.75" style="499" customWidth="1"/>
    <col min="2053" max="2053" width="11.875" style="499" bestFit="1" customWidth="1"/>
    <col min="2054" max="2054" width="7.75" style="499" customWidth="1"/>
    <col min="2055" max="2055" width="10.375" style="499" bestFit="1" customWidth="1"/>
    <col min="2056" max="2057" width="9.25" style="499" customWidth="1"/>
    <col min="2058" max="2058" width="8.125" style="499" customWidth="1"/>
    <col min="2059" max="2059" width="11.875" style="499" customWidth="1"/>
    <col min="2060" max="2304" width="9" style="499"/>
    <col min="2305" max="2305" width="20.125" style="499" customWidth="1"/>
    <col min="2306" max="2306" width="8.125" style="499" customWidth="1"/>
    <col min="2307" max="2307" width="10.375" style="499" bestFit="1" customWidth="1"/>
    <col min="2308" max="2308" width="7.75" style="499" customWidth="1"/>
    <col min="2309" max="2309" width="11.875" style="499" bestFit="1" customWidth="1"/>
    <col min="2310" max="2310" width="7.75" style="499" customWidth="1"/>
    <col min="2311" max="2311" width="10.375" style="499" bestFit="1" customWidth="1"/>
    <col min="2312" max="2313" width="9.25" style="499" customWidth="1"/>
    <col min="2314" max="2314" width="8.125" style="499" customWidth="1"/>
    <col min="2315" max="2315" width="11.875" style="499" customWidth="1"/>
    <col min="2316" max="2560" width="9" style="499"/>
    <col min="2561" max="2561" width="20.125" style="499" customWidth="1"/>
    <col min="2562" max="2562" width="8.125" style="499" customWidth="1"/>
    <col min="2563" max="2563" width="10.375" style="499" bestFit="1" customWidth="1"/>
    <col min="2564" max="2564" width="7.75" style="499" customWidth="1"/>
    <col min="2565" max="2565" width="11.875" style="499" bestFit="1" customWidth="1"/>
    <col min="2566" max="2566" width="7.75" style="499" customWidth="1"/>
    <col min="2567" max="2567" width="10.375" style="499" bestFit="1" customWidth="1"/>
    <col min="2568" max="2569" width="9.25" style="499" customWidth="1"/>
    <col min="2570" max="2570" width="8.125" style="499" customWidth="1"/>
    <col min="2571" max="2571" width="11.875" style="499" customWidth="1"/>
    <col min="2572" max="2816" width="9" style="499"/>
    <col min="2817" max="2817" width="20.125" style="499" customWidth="1"/>
    <col min="2818" max="2818" width="8.125" style="499" customWidth="1"/>
    <col min="2819" max="2819" width="10.375" style="499" bestFit="1" customWidth="1"/>
    <col min="2820" max="2820" width="7.75" style="499" customWidth="1"/>
    <col min="2821" max="2821" width="11.875" style="499" bestFit="1" customWidth="1"/>
    <col min="2822" max="2822" width="7.75" style="499" customWidth="1"/>
    <col min="2823" max="2823" width="10.375" style="499" bestFit="1" customWidth="1"/>
    <col min="2824" max="2825" width="9.25" style="499" customWidth="1"/>
    <col min="2826" max="2826" width="8.125" style="499" customWidth="1"/>
    <col min="2827" max="2827" width="11.875" style="499" customWidth="1"/>
    <col min="2828" max="3072" width="9" style="499"/>
    <col min="3073" max="3073" width="20.125" style="499" customWidth="1"/>
    <col min="3074" max="3074" width="8.125" style="499" customWidth="1"/>
    <col min="3075" max="3075" width="10.375" style="499" bestFit="1" customWidth="1"/>
    <col min="3076" max="3076" width="7.75" style="499" customWidth="1"/>
    <col min="3077" max="3077" width="11.875" style="499" bestFit="1" customWidth="1"/>
    <col min="3078" max="3078" width="7.75" style="499" customWidth="1"/>
    <col min="3079" max="3079" width="10.375" style="499" bestFit="1" customWidth="1"/>
    <col min="3080" max="3081" width="9.25" style="499" customWidth="1"/>
    <col min="3082" max="3082" width="8.125" style="499" customWidth="1"/>
    <col min="3083" max="3083" width="11.875" style="499" customWidth="1"/>
    <col min="3084" max="3328" width="9" style="499"/>
    <col min="3329" max="3329" width="20.125" style="499" customWidth="1"/>
    <col min="3330" max="3330" width="8.125" style="499" customWidth="1"/>
    <col min="3331" max="3331" width="10.375" style="499" bestFit="1" customWidth="1"/>
    <col min="3332" max="3332" width="7.75" style="499" customWidth="1"/>
    <col min="3333" max="3333" width="11.875" style="499" bestFit="1" customWidth="1"/>
    <col min="3334" max="3334" width="7.75" style="499" customWidth="1"/>
    <col min="3335" max="3335" width="10.375" style="499" bestFit="1" customWidth="1"/>
    <col min="3336" max="3337" width="9.25" style="499" customWidth="1"/>
    <col min="3338" max="3338" width="8.125" style="499" customWidth="1"/>
    <col min="3339" max="3339" width="11.875" style="499" customWidth="1"/>
    <col min="3340" max="3584" width="9" style="499"/>
    <col min="3585" max="3585" width="20.125" style="499" customWidth="1"/>
    <col min="3586" max="3586" width="8.125" style="499" customWidth="1"/>
    <col min="3587" max="3587" width="10.375" style="499" bestFit="1" customWidth="1"/>
    <col min="3588" max="3588" width="7.75" style="499" customWidth="1"/>
    <col min="3589" max="3589" width="11.875" style="499" bestFit="1" customWidth="1"/>
    <col min="3590" max="3590" width="7.75" style="499" customWidth="1"/>
    <col min="3591" max="3591" width="10.375" style="499" bestFit="1" customWidth="1"/>
    <col min="3592" max="3593" width="9.25" style="499" customWidth="1"/>
    <col min="3594" max="3594" width="8.125" style="499" customWidth="1"/>
    <col min="3595" max="3595" width="11.875" style="499" customWidth="1"/>
    <col min="3596" max="3840" width="9" style="499"/>
    <col min="3841" max="3841" width="20.125" style="499" customWidth="1"/>
    <col min="3842" max="3842" width="8.125" style="499" customWidth="1"/>
    <col min="3843" max="3843" width="10.375" style="499" bestFit="1" customWidth="1"/>
    <col min="3844" max="3844" width="7.75" style="499" customWidth="1"/>
    <col min="3845" max="3845" width="11.875" style="499" bestFit="1" customWidth="1"/>
    <col min="3846" max="3846" width="7.75" style="499" customWidth="1"/>
    <col min="3847" max="3847" width="10.375" style="499" bestFit="1" customWidth="1"/>
    <col min="3848" max="3849" width="9.25" style="499" customWidth="1"/>
    <col min="3850" max="3850" width="8.125" style="499" customWidth="1"/>
    <col min="3851" max="3851" width="11.875" style="499" customWidth="1"/>
    <col min="3852" max="4096" width="9" style="499"/>
    <col min="4097" max="4097" width="20.125" style="499" customWidth="1"/>
    <col min="4098" max="4098" width="8.125" style="499" customWidth="1"/>
    <col min="4099" max="4099" width="10.375" style="499" bestFit="1" customWidth="1"/>
    <col min="4100" max="4100" width="7.75" style="499" customWidth="1"/>
    <col min="4101" max="4101" width="11.875" style="499" bestFit="1" customWidth="1"/>
    <col min="4102" max="4102" width="7.75" style="499" customWidth="1"/>
    <col min="4103" max="4103" width="10.375" style="499" bestFit="1" customWidth="1"/>
    <col min="4104" max="4105" width="9.25" style="499" customWidth="1"/>
    <col min="4106" max="4106" width="8.125" style="499" customWidth="1"/>
    <col min="4107" max="4107" width="11.875" style="499" customWidth="1"/>
    <col min="4108" max="4352" width="9" style="499"/>
    <col min="4353" max="4353" width="20.125" style="499" customWidth="1"/>
    <col min="4354" max="4354" width="8.125" style="499" customWidth="1"/>
    <col min="4355" max="4355" width="10.375" style="499" bestFit="1" customWidth="1"/>
    <col min="4356" max="4356" width="7.75" style="499" customWidth="1"/>
    <col min="4357" max="4357" width="11.875" style="499" bestFit="1" customWidth="1"/>
    <col min="4358" max="4358" width="7.75" style="499" customWidth="1"/>
    <col min="4359" max="4359" width="10.375" style="499" bestFit="1" customWidth="1"/>
    <col min="4360" max="4361" width="9.25" style="499" customWidth="1"/>
    <col min="4362" max="4362" width="8.125" style="499" customWidth="1"/>
    <col min="4363" max="4363" width="11.875" style="499" customWidth="1"/>
    <col min="4364" max="4608" width="9" style="499"/>
    <col min="4609" max="4609" width="20.125" style="499" customWidth="1"/>
    <col min="4610" max="4610" width="8.125" style="499" customWidth="1"/>
    <col min="4611" max="4611" width="10.375" style="499" bestFit="1" customWidth="1"/>
    <col min="4612" max="4612" width="7.75" style="499" customWidth="1"/>
    <col min="4613" max="4613" width="11.875" style="499" bestFit="1" customWidth="1"/>
    <col min="4614" max="4614" width="7.75" style="499" customWidth="1"/>
    <col min="4615" max="4615" width="10.375" style="499" bestFit="1" customWidth="1"/>
    <col min="4616" max="4617" width="9.25" style="499" customWidth="1"/>
    <col min="4618" max="4618" width="8.125" style="499" customWidth="1"/>
    <col min="4619" max="4619" width="11.875" style="499" customWidth="1"/>
    <col min="4620" max="4864" width="9" style="499"/>
    <col min="4865" max="4865" width="20.125" style="499" customWidth="1"/>
    <col min="4866" max="4866" width="8.125" style="499" customWidth="1"/>
    <col min="4867" max="4867" width="10.375" style="499" bestFit="1" customWidth="1"/>
    <col min="4868" max="4868" width="7.75" style="499" customWidth="1"/>
    <col min="4869" max="4869" width="11.875" style="499" bestFit="1" customWidth="1"/>
    <col min="4870" max="4870" width="7.75" style="499" customWidth="1"/>
    <col min="4871" max="4871" width="10.375" style="499" bestFit="1" customWidth="1"/>
    <col min="4872" max="4873" width="9.25" style="499" customWidth="1"/>
    <col min="4874" max="4874" width="8.125" style="499" customWidth="1"/>
    <col min="4875" max="4875" width="11.875" style="499" customWidth="1"/>
    <col min="4876" max="5120" width="9" style="499"/>
    <col min="5121" max="5121" width="20.125" style="499" customWidth="1"/>
    <col min="5122" max="5122" width="8.125" style="499" customWidth="1"/>
    <col min="5123" max="5123" width="10.375" style="499" bestFit="1" customWidth="1"/>
    <col min="5124" max="5124" width="7.75" style="499" customWidth="1"/>
    <col min="5125" max="5125" width="11.875" style="499" bestFit="1" customWidth="1"/>
    <col min="5126" max="5126" width="7.75" style="499" customWidth="1"/>
    <col min="5127" max="5127" width="10.375" style="499" bestFit="1" customWidth="1"/>
    <col min="5128" max="5129" width="9.25" style="499" customWidth="1"/>
    <col min="5130" max="5130" width="8.125" style="499" customWidth="1"/>
    <col min="5131" max="5131" width="11.875" style="499" customWidth="1"/>
    <col min="5132" max="5376" width="9" style="499"/>
    <col min="5377" max="5377" width="20.125" style="499" customWidth="1"/>
    <col min="5378" max="5378" width="8.125" style="499" customWidth="1"/>
    <col min="5379" max="5379" width="10.375" style="499" bestFit="1" customWidth="1"/>
    <col min="5380" max="5380" width="7.75" style="499" customWidth="1"/>
    <col min="5381" max="5381" width="11.875" style="499" bestFit="1" customWidth="1"/>
    <col min="5382" max="5382" width="7.75" style="499" customWidth="1"/>
    <col min="5383" max="5383" width="10.375" style="499" bestFit="1" customWidth="1"/>
    <col min="5384" max="5385" width="9.25" style="499" customWidth="1"/>
    <col min="5386" max="5386" width="8.125" style="499" customWidth="1"/>
    <col min="5387" max="5387" width="11.875" style="499" customWidth="1"/>
    <col min="5388" max="5632" width="9" style="499"/>
    <col min="5633" max="5633" width="20.125" style="499" customWidth="1"/>
    <col min="5634" max="5634" width="8.125" style="499" customWidth="1"/>
    <col min="5635" max="5635" width="10.375" style="499" bestFit="1" customWidth="1"/>
    <col min="5636" max="5636" width="7.75" style="499" customWidth="1"/>
    <col min="5637" max="5637" width="11.875" style="499" bestFit="1" customWidth="1"/>
    <col min="5638" max="5638" width="7.75" style="499" customWidth="1"/>
    <col min="5639" max="5639" width="10.375" style="499" bestFit="1" customWidth="1"/>
    <col min="5640" max="5641" width="9.25" style="499" customWidth="1"/>
    <col min="5642" max="5642" width="8.125" style="499" customWidth="1"/>
    <col min="5643" max="5643" width="11.875" style="499" customWidth="1"/>
    <col min="5644" max="5888" width="9" style="499"/>
    <col min="5889" max="5889" width="20.125" style="499" customWidth="1"/>
    <col min="5890" max="5890" width="8.125" style="499" customWidth="1"/>
    <col min="5891" max="5891" width="10.375" style="499" bestFit="1" customWidth="1"/>
    <col min="5892" max="5892" width="7.75" style="499" customWidth="1"/>
    <col min="5893" max="5893" width="11.875" style="499" bestFit="1" customWidth="1"/>
    <col min="5894" max="5894" width="7.75" style="499" customWidth="1"/>
    <col min="5895" max="5895" width="10.375" style="499" bestFit="1" customWidth="1"/>
    <col min="5896" max="5897" width="9.25" style="499" customWidth="1"/>
    <col min="5898" max="5898" width="8.125" style="499" customWidth="1"/>
    <col min="5899" max="5899" width="11.875" style="499" customWidth="1"/>
    <col min="5900" max="6144" width="9" style="499"/>
    <col min="6145" max="6145" width="20.125" style="499" customWidth="1"/>
    <col min="6146" max="6146" width="8.125" style="499" customWidth="1"/>
    <col min="6147" max="6147" width="10.375" style="499" bestFit="1" customWidth="1"/>
    <col min="6148" max="6148" width="7.75" style="499" customWidth="1"/>
    <col min="6149" max="6149" width="11.875" style="499" bestFit="1" customWidth="1"/>
    <col min="6150" max="6150" width="7.75" style="499" customWidth="1"/>
    <col min="6151" max="6151" width="10.375" style="499" bestFit="1" customWidth="1"/>
    <col min="6152" max="6153" width="9.25" style="499" customWidth="1"/>
    <col min="6154" max="6154" width="8.125" style="499" customWidth="1"/>
    <col min="6155" max="6155" width="11.875" style="499" customWidth="1"/>
    <col min="6156" max="6400" width="9" style="499"/>
    <col min="6401" max="6401" width="20.125" style="499" customWidth="1"/>
    <col min="6402" max="6402" width="8.125" style="499" customWidth="1"/>
    <col min="6403" max="6403" width="10.375" style="499" bestFit="1" customWidth="1"/>
    <col min="6404" max="6404" width="7.75" style="499" customWidth="1"/>
    <col min="6405" max="6405" width="11.875" style="499" bestFit="1" customWidth="1"/>
    <col min="6406" max="6406" width="7.75" style="499" customWidth="1"/>
    <col min="6407" max="6407" width="10.375" style="499" bestFit="1" customWidth="1"/>
    <col min="6408" max="6409" width="9.25" style="499" customWidth="1"/>
    <col min="6410" max="6410" width="8.125" style="499" customWidth="1"/>
    <col min="6411" max="6411" width="11.875" style="499" customWidth="1"/>
    <col min="6412" max="6656" width="9" style="499"/>
    <col min="6657" max="6657" width="20.125" style="499" customWidth="1"/>
    <col min="6658" max="6658" width="8.125" style="499" customWidth="1"/>
    <col min="6659" max="6659" width="10.375" style="499" bestFit="1" customWidth="1"/>
    <col min="6660" max="6660" width="7.75" style="499" customWidth="1"/>
    <col min="6661" max="6661" width="11.875" style="499" bestFit="1" customWidth="1"/>
    <col min="6662" max="6662" width="7.75" style="499" customWidth="1"/>
    <col min="6663" max="6663" width="10.375" style="499" bestFit="1" customWidth="1"/>
    <col min="6664" max="6665" width="9.25" style="499" customWidth="1"/>
    <col min="6666" max="6666" width="8.125" style="499" customWidth="1"/>
    <col min="6667" max="6667" width="11.875" style="499" customWidth="1"/>
    <col min="6668" max="6912" width="9" style="499"/>
    <col min="6913" max="6913" width="20.125" style="499" customWidth="1"/>
    <col min="6914" max="6914" width="8.125" style="499" customWidth="1"/>
    <col min="6915" max="6915" width="10.375" style="499" bestFit="1" customWidth="1"/>
    <col min="6916" max="6916" width="7.75" style="499" customWidth="1"/>
    <col min="6917" max="6917" width="11.875" style="499" bestFit="1" customWidth="1"/>
    <col min="6918" max="6918" width="7.75" style="499" customWidth="1"/>
    <col min="6919" max="6919" width="10.375" style="499" bestFit="1" customWidth="1"/>
    <col min="6920" max="6921" width="9.25" style="499" customWidth="1"/>
    <col min="6922" max="6922" width="8.125" style="499" customWidth="1"/>
    <col min="6923" max="6923" width="11.875" style="499" customWidth="1"/>
    <col min="6924" max="7168" width="9" style="499"/>
    <col min="7169" max="7169" width="20.125" style="499" customWidth="1"/>
    <col min="7170" max="7170" width="8.125" style="499" customWidth="1"/>
    <col min="7171" max="7171" width="10.375" style="499" bestFit="1" customWidth="1"/>
    <col min="7172" max="7172" width="7.75" style="499" customWidth="1"/>
    <col min="7173" max="7173" width="11.875" style="499" bestFit="1" customWidth="1"/>
    <col min="7174" max="7174" width="7.75" style="499" customWidth="1"/>
    <col min="7175" max="7175" width="10.375" style="499" bestFit="1" customWidth="1"/>
    <col min="7176" max="7177" width="9.25" style="499" customWidth="1"/>
    <col min="7178" max="7178" width="8.125" style="499" customWidth="1"/>
    <col min="7179" max="7179" width="11.875" style="499" customWidth="1"/>
    <col min="7180" max="7424" width="9" style="499"/>
    <col min="7425" max="7425" width="20.125" style="499" customWidth="1"/>
    <col min="7426" max="7426" width="8.125" style="499" customWidth="1"/>
    <col min="7427" max="7427" width="10.375" style="499" bestFit="1" customWidth="1"/>
    <col min="7428" max="7428" width="7.75" style="499" customWidth="1"/>
    <col min="7429" max="7429" width="11.875" style="499" bestFit="1" customWidth="1"/>
    <col min="7430" max="7430" width="7.75" style="499" customWidth="1"/>
    <col min="7431" max="7431" width="10.375" style="499" bestFit="1" customWidth="1"/>
    <col min="7432" max="7433" width="9.25" style="499" customWidth="1"/>
    <col min="7434" max="7434" width="8.125" style="499" customWidth="1"/>
    <col min="7435" max="7435" width="11.875" style="499" customWidth="1"/>
    <col min="7436" max="7680" width="9" style="499"/>
    <col min="7681" max="7681" width="20.125" style="499" customWidth="1"/>
    <col min="7682" max="7682" width="8.125" style="499" customWidth="1"/>
    <col min="7683" max="7683" width="10.375" style="499" bestFit="1" customWidth="1"/>
    <col min="7684" max="7684" width="7.75" style="499" customWidth="1"/>
    <col min="7685" max="7685" width="11.875" style="499" bestFit="1" customWidth="1"/>
    <col min="7686" max="7686" width="7.75" style="499" customWidth="1"/>
    <col min="7687" max="7687" width="10.375" style="499" bestFit="1" customWidth="1"/>
    <col min="7688" max="7689" width="9.25" style="499" customWidth="1"/>
    <col min="7690" max="7690" width="8.125" style="499" customWidth="1"/>
    <col min="7691" max="7691" width="11.875" style="499" customWidth="1"/>
    <col min="7692" max="7936" width="9" style="499"/>
    <col min="7937" max="7937" width="20.125" style="499" customWidth="1"/>
    <col min="7938" max="7938" width="8.125" style="499" customWidth="1"/>
    <col min="7939" max="7939" width="10.375" style="499" bestFit="1" customWidth="1"/>
    <col min="7940" max="7940" width="7.75" style="499" customWidth="1"/>
    <col min="7941" max="7941" width="11.875" style="499" bestFit="1" customWidth="1"/>
    <col min="7942" max="7942" width="7.75" style="499" customWidth="1"/>
    <col min="7943" max="7943" width="10.375" style="499" bestFit="1" customWidth="1"/>
    <col min="7944" max="7945" width="9.25" style="499" customWidth="1"/>
    <col min="7946" max="7946" width="8.125" style="499" customWidth="1"/>
    <col min="7947" max="7947" width="11.875" style="499" customWidth="1"/>
    <col min="7948" max="8192" width="9" style="499"/>
    <col min="8193" max="8193" width="20.125" style="499" customWidth="1"/>
    <col min="8194" max="8194" width="8.125" style="499" customWidth="1"/>
    <col min="8195" max="8195" width="10.375" style="499" bestFit="1" customWidth="1"/>
    <col min="8196" max="8196" width="7.75" style="499" customWidth="1"/>
    <col min="8197" max="8197" width="11.875" style="499" bestFit="1" customWidth="1"/>
    <col min="8198" max="8198" width="7.75" style="499" customWidth="1"/>
    <col min="8199" max="8199" width="10.375" style="499" bestFit="1" customWidth="1"/>
    <col min="8200" max="8201" width="9.25" style="499" customWidth="1"/>
    <col min="8202" max="8202" width="8.125" style="499" customWidth="1"/>
    <col min="8203" max="8203" width="11.875" style="499" customWidth="1"/>
    <col min="8204" max="8448" width="9" style="499"/>
    <col min="8449" max="8449" width="20.125" style="499" customWidth="1"/>
    <col min="8450" max="8450" width="8.125" style="499" customWidth="1"/>
    <col min="8451" max="8451" width="10.375" style="499" bestFit="1" customWidth="1"/>
    <col min="8452" max="8452" width="7.75" style="499" customWidth="1"/>
    <col min="8453" max="8453" width="11.875" style="499" bestFit="1" customWidth="1"/>
    <col min="8454" max="8454" width="7.75" style="499" customWidth="1"/>
    <col min="8455" max="8455" width="10.375" style="499" bestFit="1" customWidth="1"/>
    <col min="8456" max="8457" width="9.25" style="499" customWidth="1"/>
    <col min="8458" max="8458" width="8.125" style="499" customWidth="1"/>
    <col min="8459" max="8459" width="11.875" style="499" customWidth="1"/>
    <col min="8460" max="8704" width="9" style="499"/>
    <col min="8705" max="8705" width="20.125" style="499" customWidth="1"/>
    <col min="8706" max="8706" width="8.125" style="499" customWidth="1"/>
    <col min="8707" max="8707" width="10.375" style="499" bestFit="1" customWidth="1"/>
    <col min="8708" max="8708" width="7.75" style="499" customWidth="1"/>
    <col min="8709" max="8709" width="11.875" style="499" bestFit="1" customWidth="1"/>
    <col min="8710" max="8710" width="7.75" style="499" customWidth="1"/>
    <col min="8711" max="8711" width="10.375" style="499" bestFit="1" customWidth="1"/>
    <col min="8712" max="8713" width="9.25" style="499" customWidth="1"/>
    <col min="8714" max="8714" width="8.125" style="499" customWidth="1"/>
    <col min="8715" max="8715" width="11.875" style="499" customWidth="1"/>
    <col min="8716" max="8960" width="9" style="499"/>
    <col min="8961" max="8961" width="20.125" style="499" customWidth="1"/>
    <col min="8962" max="8962" width="8.125" style="499" customWidth="1"/>
    <col min="8963" max="8963" width="10.375" style="499" bestFit="1" customWidth="1"/>
    <col min="8964" max="8964" width="7.75" style="499" customWidth="1"/>
    <col min="8965" max="8965" width="11.875" style="499" bestFit="1" customWidth="1"/>
    <col min="8966" max="8966" width="7.75" style="499" customWidth="1"/>
    <col min="8967" max="8967" width="10.375" style="499" bestFit="1" customWidth="1"/>
    <col min="8968" max="8969" width="9.25" style="499" customWidth="1"/>
    <col min="8970" max="8970" width="8.125" style="499" customWidth="1"/>
    <col min="8971" max="8971" width="11.875" style="499" customWidth="1"/>
    <col min="8972" max="9216" width="9" style="499"/>
    <col min="9217" max="9217" width="20.125" style="499" customWidth="1"/>
    <col min="9218" max="9218" width="8.125" style="499" customWidth="1"/>
    <col min="9219" max="9219" width="10.375" style="499" bestFit="1" customWidth="1"/>
    <col min="9220" max="9220" width="7.75" style="499" customWidth="1"/>
    <col min="9221" max="9221" width="11.875" style="499" bestFit="1" customWidth="1"/>
    <col min="9222" max="9222" width="7.75" style="499" customWidth="1"/>
    <col min="9223" max="9223" width="10.375" style="499" bestFit="1" customWidth="1"/>
    <col min="9224" max="9225" width="9.25" style="499" customWidth="1"/>
    <col min="9226" max="9226" width="8.125" style="499" customWidth="1"/>
    <col min="9227" max="9227" width="11.875" style="499" customWidth="1"/>
    <col min="9228" max="9472" width="9" style="499"/>
    <col min="9473" max="9473" width="20.125" style="499" customWidth="1"/>
    <col min="9474" max="9474" width="8.125" style="499" customWidth="1"/>
    <col min="9475" max="9475" width="10.375" style="499" bestFit="1" customWidth="1"/>
    <col min="9476" max="9476" width="7.75" style="499" customWidth="1"/>
    <col min="9477" max="9477" width="11.875" style="499" bestFit="1" customWidth="1"/>
    <col min="9478" max="9478" width="7.75" style="499" customWidth="1"/>
    <col min="9479" max="9479" width="10.375" style="499" bestFit="1" customWidth="1"/>
    <col min="9480" max="9481" width="9.25" style="499" customWidth="1"/>
    <col min="9482" max="9482" width="8.125" style="499" customWidth="1"/>
    <col min="9483" max="9483" width="11.875" style="499" customWidth="1"/>
    <col min="9484" max="9728" width="9" style="499"/>
    <col min="9729" max="9729" width="20.125" style="499" customWidth="1"/>
    <col min="9730" max="9730" width="8.125" style="499" customWidth="1"/>
    <col min="9731" max="9731" width="10.375" style="499" bestFit="1" customWidth="1"/>
    <col min="9732" max="9732" width="7.75" style="499" customWidth="1"/>
    <col min="9733" max="9733" width="11.875" style="499" bestFit="1" customWidth="1"/>
    <col min="9734" max="9734" width="7.75" style="499" customWidth="1"/>
    <col min="9735" max="9735" width="10.375" style="499" bestFit="1" customWidth="1"/>
    <col min="9736" max="9737" width="9.25" style="499" customWidth="1"/>
    <col min="9738" max="9738" width="8.125" style="499" customWidth="1"/>
    <col min="9739" max="9739" width="11.875" style="499" customWidth="1"/>
    <col min="9740" max="9984" width="9" style="499"/>
    <col min="9985" max="9985" width="20.125" style="499" customWidth="1"/>
    <col min="9986" max="9986" width="8.125" style="499" customWidth="1"/>
    <col min="9987" max="9987" width="10.375" style="499" bestFit="1" customWidth="1"/>
    <col min="9988" max="9988" width="7.75" style="499" customWidth="1"/>
    <col min="9989" max="9989" width="11.875" style="499" bestFit="1" customWidth="1"/>
    <col min="9990" max="9990" width="7.75" style="499" customWidth="1"/>
    <col min="9991" max="9991" width="10.375" style="499" bestFit="1" customWidth="1"/>
    <col min="9992" max="9993" width="9.25" style="499" customWidth="1"/>
    <col min="9994" max="9994" width="8.125" style="499" customWidth="1"/>
    <col min="9995" max="9995" width="11.875" style="499" customWidth="1"/>
    <col min="9996" max="10240" width="9" style="499"/>
    <col min="10241" max="10241" width="20.125" style="499" customWidth="1"/>
    <col min="10242" max="10242" width="8.125" style="499" customWidth="1"/>
    <col min="10243" max="10243" width="10.375" style="499" bestFit="1" customWidth="1"/>
    <col min="10244" max="10244" width="7.75" style="499" customWidth="1"/>
    <col min="10245" max="10245" width="11.875" style="499" bestFit="1" customWidth="1"/>
    <col min="10246" max="10246" width="7.75" style="499" customWidth="1"/>
    <col min="10247" max="10247" width="10.375" style="499" bestFit="1" customWidth="1"/>
    <col min="10248" max="10249" width="9.25" style="499" customWidth="1"/>
    <col min="10250" max="10250" width="8.125" style="499" customWidth="1"/>
    <col min="10251" max="10251" width="11.875" style="499" customWidth="1"/>
    <col min="10252" max="10496" width="9" style="499"/>
    <col min="10497" max="10497" width="20.125" style="499" customWidth="1"/>
    <col min="10498" max="10498" width="8.125" style="499" customWidth="1"/>
    <col min="10499" max="10499" width="10.375" style="499" bestFit="1" customWidth="1"/>
    <col min="10500" max="10500" width="7.75" style="499" customWidth="1"/>
    <col min="10501" max="10501" width="11.875" style="499" bestFit="1" customWidth="1"/>
    <col min="10502" max="10502" width="7.75" style="499" customWidth="1"/>
    <col min="10503" max="10503" width="10.375" style="499" bestFit="1" customWidth="1"/>
    <col min="10504" max="10505" width="9.25" style="499" customWidth="1"/>
    <col min="10506" max="10506" width="8.125" style="499" customWidth="1"/>
    <col min="10507" max="10507" width="11.875" style="499" customWidth="1"/>
    <col min="10508" max="10752" width="9" style="499"/>
    <col min="10753" max="10753" width="20.125" style="499" customWidth="1"/>
    <col min="10754" max="10754" width="8.125" style="499" customWidth="1"/>
    <col min="10755" max="10755" width="10.375" style="499" bestFit="1" customWidth="1"/>
    <col min="10756" max="10756" width="7.75" style="499" customWidth="1"/>
    <col min="10757" max="10757" width="11.875" style="499" bestFit="1" customWidth="1"/>
    <col min="10758" max="10758" width="7.75" style="499" customWidth="1"/>
    <col min="10759" max="10759" width="10.375" style="499" bestFit="1" customWidth="1"/>
    <col min="10760" max="10761" width="9.25" style="499" customWidth="1"/>
    <col min="10762" max="10762" width="8.125" style="499" customWidth="1"/>
    <col min="10763" max="10763" width="11.875" style="499" customWidth="1"/>
    <col min="10764" max="11008" width="9" style="499"/>
    <col min="11009" max="11009" width="20.125" style="499" customWidth="1"/>
    <col min="11010" max="11010" width="8.125" style="499" customWidth="1"/>
    <col min="11011" max="11011" width="10.375" style="499" bestFit="1" customWidth="1"/>
    <col min="11012" max="11012" width="7.75" style="499" customWidth="1"/>
    <col min="11013" max="11013" width="11.875" style="499" bestFit="1" customWidth="1"/>
    <col min="11014" max="11014" width="7.75" style="499" customWidth="1"/>
    <col min="11015" max="11015" width="10.375" style="499" bestFit="1" customWidth="1"/>
    <col min="11016" max="11017" width="9.25" style="499" customWidth="1"/>
    <col min="11018" max="11018" width="8.125" style="499" customWidth="1"/>
    <col min="11019" max="11019" width="11.875" style="499" customWidth="1"/>
    <col min="11020" max="11264" width="9" style="499"/>
    <col min="11265" max="11265" width="20.125" style="499" customWidth="1"/>
    <col min="11266" max="11266" width="8.125" style="499" customWidth="1"/>
    <col min="11267" max="11267" width="10.375" style="499" bestFit="1" customWidth="1"/>
    <col min="11268" max="11268" width="7.75" style="499" customWidth="1"/>
    <col min="11269" max="11269" width="11.875" style="499" bestFit="1" customWidth="1"/>
    <col min="11270" max="11270" width="7.75" style="499" customWidth="1"/>
    <col min="11271" max="11271" width="10.375" style="499" bestFit="1" customWidth="1"/>
    <col min="11272" max="11273" width="9.25" style="499" customWidth="1"/>
    <col min="11274" max="11274" width="8.125" style="499" customWidth="1"/>
    <col min="11275" max="11275" width="11.875" style="499" customWidth="1"/>
    <col min="11276" max="11520" width="9" style="499"/>
    <col min="11521" max="11521" width="20.125" style="499" customWidth="1"/>
    <col min="11522" max="11522" width="8.125" style="499" customWidth="1"/>
    <col min="11523" max="11523" width="10.375" style="499" bestFit="1" customWidth="1"/>
    <col min="11524" max="11524" width="7.75" style="499" customWidth="1"/>
    <col min="11525" max="11525" width="11.875" style="499" bestFit="1" customWidth="1"/>
    <col min="11526" max="11526" width="7.75" style="499" customWidth="1"/>
    <col min="11527" max="11527" width="10.375" style="499" bestFit="1" customWidth="1"/>
    <col min="11528" max="11529" width="9.25" style="499" customWidth="1"/>
    <col min="11530" max="11530" width="8.125" style="499" customWidth="1"/>
    <col min="11531" max="11531" width="11.875" style="499" customWidth="1"/>
    <col min="11532" max="11776" width="9" style="499"/>
    <col min="11777" max="11777" width="20.125" style="499" customWidth="1"/>
    <col min="11778" max="11778" width="8.125" style="499" customWidth="1"/>
    <col min="11779" max="11779" width="10.375" style="499" bestFit="1" customWidth="1"/>
    <col min="11780" max="11780" width="7.75" style="499" customWidth="1"/>
    <col min="11781" max="11781" width="11.875" style="499" bestFit="1" customWidth="1"/>
    <col min="11782" max="11782" width="7.75" style="499" customWidth="1"/>
    <col min="11783" max="11783" width="10.375" style="499" bestFit="1" customWidth="1"/>
    <col min="11784" max="11785" width="9.25" style="499" customWidth="1"/>
    <col min="11786" max="11786" width="8.125" style="499" customWidth="1"/>
    <col min="11787" max="11787" width="11.875" style="499" customWidth="1"/>
    <col min="11788" max="12032" width="9" style="499"/>
    <col min="12033" max="12033" width="20.125" style="499" customWidth="1"/>
    <col min="12034" max="12034" width="8.125" style="499" customWidth="1"/>
    <col min="12035" max="12035" width="10.375" style="499" bestFit="1" customWidth="1"/>
    <col min="12036" max="12036" width="7.75" style="499" customWidth="1"/>
    <col min="12037" max="12037" width="11.875" style="499" bestFit="1" customWidth="1"/>
    <col min="12038" max="12038" width="7.75" style="499" customWidth="1"/>
    <col min="12039" max="12039" width="10.375" style="499" bestFit="1" customWidth="1"/>
    <col min="12040" max="12041" width="9.25" style="499" customWidth="1"/>
    <col min="12042" max="12042" width="8.125" style="499" customWidth="1"/>
    <col min="12043" max="12043" width="11.875" style="499" customWidth="1"/>
    <col min="12044" max="12288" width="9" style="499"/>
    <col min="12289" max="12289" width="20.125" style="499" customWidth="1"/>
    <col min="12290" max="12290" width="8.125" style="499" customWidth="1"/>
    <col min="12291" max="12291" width="10.375" style="499" bestFit="1" customWidth="1"/>
    <col min="12292" max="12292" width="7.75" style="499" customWidth="1"/>
    <col min="12293" max="12293" width="11.875" style="499" bestFit="1" customWidth="1"/>
    <col min="12294" max="12294" width="7.75" style="499" customWidth="1"/>
    <col min="12295" max="12295" width="10.375" style="499" bestFit="1" customWidth="1"/>
    <col min="12296" max="12297" width="9.25" style="499" customWidth="1"/>
    <col min="12298" max="12298" width="8.125" style="499" customWidth="1"/>
    <col min="12299" max="12299" width="11.875" style="499" customWidth="1"/>
    <col min="12300" max="12544" width="9" style="499"/>
    <col min="12545" max="12545" width="20.125" style="499" customWidth="1"/>
    <col min="12546" max="12546" width="8.125" style="499" customWidth="1"/>
    <col min="12547" max="12547" width="10.375" style="499" bestFit="1" customWidth="1"/>
    <col min="12548" max="12548" width="7.75" style="499" customWidth="1"/>
    <col min="12549" max="12549" width="11.875" style="499" bestFit="1" customWidth="1"/>
    <col min="12550" max="12550" width="7.75" style="499" customWidth="1"/>
    <col min="12551" max="12551" width="10.375" style="499" bestFit="1" customWidth="1"/>
    <col min="12552" max="12553" width="9.25" style="499" customWidth="1"/>
    <col min="12554" max="12554" width="8.125" style="499" customWidth="1"/>
    <col min="12555" max="12555" width="11.875" style="499" customWidth="1"/>
    <col min="12556" max="12800" width="9" style="499"/>
    <col min="12801" max="12801" width="20.125" style="499" customWidth="1"/>
    <col min="12802" max="12802" width="8.125" style="499" customWidth="1"/>
    <col min="12803" max="12803" width="10.375" style="499" bestFit="1" customWidth="1"/>
    <col min="12804" max="12804" width="7.75" style="499" customWidth="1"/>
    <col min="12805" max="12805" width="11.875" style="499" bestFit="1" customWidth="1"/>
    <col min="12806" max="12806" width="7.75" style="499" customWidth="1"/>
    <col min="12807" max="12807" width="10.375" style="499" bestFit="1" customWidth="1"/>
    <col min="12808" max="12809" width="9.25" style="499" customWidth="1"/>
    <col min="12810" max="12810" width="8.125" style="499" customWidth="1"/>
    <col min="12811" max="12811" width="11.875" style="499" customWidth="1"/>
    <col min="12812" max="13056" width="9" style="499"/>
    <col min="13057" max="13057" width="20.125" style="499" customWidth="1"/>
    <col min="13058" max="13058" width="8.125" style="499" customWidth="1"/>
    <col min="13059" max="13059" width="10.375" style="499" bestFit="1" customWidth="1"/>
    <col min="13060" max="13060" width="7.75" style="499" customWidth="1"/>
    <col min="13061" max="13061" width="11.875" style="499" bestFit="1" customWidth="1"/>
    <col min="13062" max="13062" width="7.75" style="499" customWidth="1"/>
    <col min="13063" max="13063" width="10.375" style="499" bestFit="1" customWidth="1"/>
    <col min="13064" max="13065" width="9.25" style="499" customWidth="1"/>
    <col min="13066" max="13066" width="8.125" style="499" customWidth="1"/>
    <col min="13067" max="13067" width="11.875" style="499" customWidth="1"/>
    <col min="13068" max="13312" width="9" style="499"/>
    <col min="13313" max="13313" width="20.125" style="499" customWidth="1"/>
    <col min="13314" max="13314" width="8.125" style="499" customWidth="1"/>
    <col min="13315" max="13315" width="10.375" style="499" bestFit="1" customWidth="1"/>
    <col min="13316" max="13316" width="7.75" style="499" customWidth="1"/>
    <col min="13317" max="13317" width="11.875" style="499" bestFit="1" customWidth="1"/>
    <col min="13318" max="13318" width="7.75" style="499" customWidth="1"/>
    <col min="13319" max="13319" width="10.375" style="499" bestFit="1" customWidth="1"/>
    <col min="13320" max="13321" width="9.25" style="499" customWidth="1"/>
    <col min="13322" max="13322" width="8.125" style="499" customWidth="1"/>
    <col min="13323" max="13323" width="11.875" style="499" customWidth="1"/>
    <col min="13324" max="13568" width="9" style="499"/>
    <col min="13569" max="13569" width="20.125" style="499" customWidth="1"/>
    <col min="13570" max="13570" width="8.125" style="499" customWidth="1"/>
    <col min="13571" max="13571" width="10.375" style="499" bestFit="1" customWidth="1"/>
    <col min="13572" max="13572" width="7.75" style="499" customWidth="1"/>
    <col min="13573" max="13573" width="11.875" style="499" bestFit="1" customWidth="1"/>
    <col min="13574" max="13574" width="7.75" style="499" customWidth="1"/>
    <col min="13575" max="13575" width="10.375" style="499" bestFit="1" customWidth="1"/>
    <col min="13576" max="13577" width="9.25" style="499" customWidth="1"/>
    <col min="13578" max="13578" width="8.125" style="499" customWidth="1"/>
    <col min="13579" max="13579" width="11.875" style="499" customWidth="1"/>
    <col min="13580" max="13824" width="9" style="499"/>
    <col min="13825" max="13825" width="20.125" style="499" customWidth="1"/>
    <col min="13826" max="13826" width="8.125" style="499" customWidth="1"/>
    <col min="13827" max="13827" width="10.375" style="499" bestFit="1" customWidth="1"/>
    <col min="13828" max="13828" width="7.75" style="499" customWidth="1"/>
    <col min="13829" max="13829" width="11.875" style="499" bestFit="1" customWidth="1"/>
    <col min="13830" max="13830" width="7.75" style="499" customWidth="1"/>
    <col min="13831" max="13831" width="10.375" style="499" bestFit="1" customWidth="1"/>
    <col min="13832" max="13833" width="9.25" style="499" customWidth="1"/>
    <col min="13834" max="13834" width="8.125" style="499" customWidth="1"/>
    <col min="13835" max="13835" width="11.875" style="499" customWidth="1"/>
    <col min="13836" max="14080" width="9" style="499"/>
    <col min="14081" max="14081" width="20.125" style="499" customWidth="1"/>
    <col min="14082" max="14082" width="8.125" style="499" customWidth="1"/>
    <col min="14083" max="14083" width="10.375" style="499" bestFit="1" customWidth="1"/>
    <col min="14084" max="14084" width="7.75" style="499" customWidth="1"/>
    <col min="14085" max="14085" width="11.875" style="499" bestFit="1" customWidth="1"/>
    <col min="14086" max="14086" width="7.75" style="499" customWidth="1"/>
    <col min="14087" max="14087" width="10.375" style="499" bestFit="1" customWidth="1"/>
    <col min="14088" max="14089" width="9.25" style="499" customWidth="1"/>
    <col min="14090" max="14090" width="8.125" style="499" customWidth="1"/>
    <col min="14091" max="14091" width="11.875" style="499" customWidth="1"/>
    <col min="14092" max="14336" width="9" style="499"/>
    <col min="14337" max="14337" width="20.125" style="499" customWidth="1"/>
    <col min="14338" max="14338" width="8.125" style="499" customWidth="1"/>
    <col min="14339" max="14339" width="10.375" style="499" bestFit="1" customWidth="1"/>
    <col min="14340" max="14340" width="7.75" style="499" customWidth="1"/>
    <col min="14341" max="14341" width="11.875" style="499" bestFit="1" customWidth="1"/>
    <col min="14342" max="14342" width="7.75" style="499" customWidth="1"/>
    <col min="14343" max="14343" width="10.375" style="499" bestFit="1" customWidth="1"/>
    <col min="14344" max="14345" width="9.25" style="499" customWidth="1"/>
    <col min="14346" max="14346" width="8.125" style="499" customWidth="1"/>
    <col min="14347" max="14347" width="11.875" style="499" customWidth="1"/>
    <col min="14348" max="14592" width="9" style="499"/>
    <col min="14593" max="14593" width="20.125" style="499" customWidth="1"/>
    <col min="14594" max="14594" width="8.125" style="499" customWidth="1"/>
    <col min="14595" max="14595" width="10.375" style="499" bestFit="1" customWidth="1"/>
    <col min="14596" max="14596" width="7.75" style="499" customWidth="1"/>
    <col min="14597" max="14597" width="11.875" style="499" bestFit="1" customWidth="1"/>
    <col min="14598" max="14598" width="7.75" style="499" customWidth="1"/>
    <col min="14599" max="14599" width="10.375" style="499" bestFit="1" customWidth="1"/>
    <col min="14600" max="14601" width="9.25" style="499" customWidth="1"/>
    <col min="14602" max="14602" width="8.125" style="499" customWidth="1"/>
    <col min="14603" max="14603" width="11.875" style="499" customWidth="1"/>
    <col min="14604" max="14848" width="9" style="499"/>
    <col min="14849" max="14849" width="20.125" style="499" customWidth="1"/>
    <col min="14850" max="14850" width="8.125" style="499" customWidth="1"/>
    <col min="14851" max="14851" width="10.375" style="499" bestFit="1" customWidth="1"/>
    <col min="14852" max="14852" width="7.75" style="499" customWidth="1"/>
    <col min="14853" max="14853" width="11.875" style="499" bestFit="1" customWidth="1"/>
    <col min="14854" max="14854" width="7.75" style="499" customWidth="1"/>
    <col min="14855" max="14855" width="10.375" style="499" bestFit="1" customWidth="1"/>
    <col min="14856" max="14857" width="9.25" style="499" customWidth="1"/>
    <col min="14858" max="14858" width="8.125" style="499" customWidth="1"/>
    <col min="14859" max="14859" width="11.875" style="499" customWidth="1"/>
    <col min="14860" max="15104" width="9" style="499"/>
    <col min="15105" max="15105" width="20.125" style="499" customWidth="1"/>
    <col min="15106" max="15106" width="8.125" style="499" customWidth="1"/>
    <col min="15107" max="15107" width="10.375" style="499" bestFit="1" customWidth="1"/>
    <col min="15108" max="15108" width="7.75" style="499" customWidth="1"/>
    <col min="15109" max="15109" width="11.875" style="499" bestFit="1" customWidth="1"/>
    <col min="15110" max="15110" width="7.75" style="499" customWidth="1"/>
    <col min="15111" max="15111" width="10.375" style="499" bestFit="1" customWidth="1"/>
    <col min="15112" max="15113" width="9.25" style="499" customWidth="1"/>
    <col min="15114" max="15114" width="8.125" style="499" customWidth="1"/>
    <col min="15115" max="15115" width="11.875" style="499" customWidth="1"/>
    <col min="15116" max="15360" width="9" style="499"/>
    <col min="15361" max="15361" width="20.125" style="499" customWidth="1"/>
    <col min="15362" max="15362" width="8.125" style="499" customWidth="1"/>
    <col min="15363" max="15363" width="10.375" style="499" bestFit="1" customWidth="1"/>
    <col min="15364" max="15364" width="7.75" style="499" customWidth="1"/>
    <col min="15365" max="15365" width="11.875" style="499" bestFit="1" customWidth="1"/>
    <col min="15366" max="15366" width="7.75" style="499" customWidth="1"/>
    <col min="15367" max="15367" width="10.375" style="499" bestFit="1" customWidth="1"/>
    <col min="15368" max="15369" width="9.25" style="499" customWidth="1"/>
    <col min="15370" max="15370" width="8.125" style="499" customWidth="1"/>
    <col min="15371" max="15371" width="11.875" style="499" customWidth="1"/>
    <col min="15372" max="15616" width="9" style="499"/>
    <col min="15617" max="15617" width="20.125" style="499" customWidth="1"/>
    <col min="15618" max="15618" width="8.125" style="499" customWidth="1"/>
    <col min="15619" max="15619" width="10.375" style="499" bestFit="1" customWidth="1"/>
    <col min="15620" max="15620" width="7.75" style="499" customWidth="1"/>
    <col min="15621" max="15621" width="11.875" style="499" bestFit="1" customWidth="1"/>
    <col min="15622" max="15622" width="7.75" style="499" customWidth="1"/>
    <col min="15623" max="15623" width="10.375" style="499" bestFit="1" customWidth="1"/>
    <col min="15624" max="15625" width="9.25" style="499" customWidth="1"/>
    <col min="15626" max="15626" width="8.125" style="499" customWidth="1"/>
    <col min="15627" max="15627" width="11.875" style="499" customWidth="1"/>
    <col min="15628" max="15872" width="9" style="499"/>
    <col min="15873" max="15873" width="20.125" style="499" customWidth="1"/>
    <col min="15874" max="15874" width="8.125" style="499" customWidth="1"/>
    <col min="15875" max="15875" width="10.375" style="499" bestFit="1" customWidth="1"/>
    <col min="15876" max="15876" width="7.75" style="499" customWidth="1"/>
    <col min="15877" max="15877" width="11.875" style="499" bestFit="1" customWidth="1"/>
    <col min="15878" max="15878" width="7.75" style="499" customWidth="1"/>
    <col min="15879" max="15879" width="10.375" style="499" bestFit="1" customWidth="1"/>
    <col min="15880" max="15881" width="9.25" style="499" customWidth="1"/>
    <col min="15882" max="15882" width="8.125" style="499" customWidth="1"/>
    <col min="15883" max="15883" width="11.875" style="499" customWidth="1"/>
    <col min="15884" max="16128" width="9" style="499"/>
    <col min="16129" max="16129" width="20.125" style="499" customWidth="1"/>
    <col min="16130" max="16130" width="8.125" style="499" customWidth="1"/>
    <col min="16131" max="16131" width="10.375" style="499" bestFit="1" customWidth="1"/>
    <col min="16132" max="16132" width="7.75" style="499" customWidth="1"/>
    <col min="16133" max="16133" width="11.875" style="499" bestFit="1" customWidth="1"/>
    <col min="16134" max="16134" width="7.75" style="499" customWidth="1"/>
    <col min="16135" max="16135" width="10.375" style="499" bestFit="1" customWidth="1"/>
    <col min="16136" max="16137" width="9.25" style="499" customWidth="1"/>
    <col min="16138" max="16138" width="8.125" style="499" customWidth="1"/>
    <col min="16139" max="16139" width="11.875" style="499" customWidth="1"/>
    <col min="16140" max="16384" width="9" style="499"/>
  </cols>
  <sheetData>
    <row r="1" spans="1:14" s="497" customFormat="1" x14ac:dyDescent="0.55000000000000004">
      <c r="A1" s="950" t="s">
        <v>553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496"/>
    </row>
    <row r="2" spans="1:14" s="497" customFormat="1" ht="72.75" customHeight="1" x14ac:dyDescent="0.4">
      <c r="A2" s="951" t="s">
        <v>845</v>
      </c>
      <c r="B2" s="951"/>
      <c r="C2" s="951"/>
      <c r="D2" s="951"/>
      <c r="E2" s="951"/>
      <c r="F2" s="951"/>
      <c r="G2" s="951"/>
      <c r="H2" s="951"/>
      <c r="I2" s="951"/>
      <c r="J2" s="951"/>
      <c r="K2" s="951"/>
      <c r="L2" s="496"/>
    </row>
    <row r="3" spans="1:14" s="497" customFormat="1" ht="30" customHeight="1" x14ac:dyDescent="0.4">
      <c r="A3" s="952" t="s">
        <v>844</v>
      </c>
      <c r="B3" s="952"/>
      <c r="C3" s="952"/>
      <c r="D3" s="952"/>
      <c r="E3" s="952"/>
      <c r="F3" s="952"/>
      <c r="G3" s="952"/>
      <c r="H3" s="952"/>
      <c r="I3" s="952"/>
      <c r="J3" s="952"/>
      <c r="K3" s="952"/>
      <c r="L3" s="496"/>
    </row>
    <row r="4" spans="1:14" ht="30" customHeight="1" x14ac:dyDescent="0.2">
      <c r="A4" s="951" t="s">
        <v>1028</v>
      </c>
      <c r="B4" s="951"/>
      <c r="C4" s="951"/>
      <c r="D4" s="951"/>
      <c r="E4" s="951"/>
      <c r="F4" s="951"/>
      <c r="G4" s="951"/>
      <c r="H4" s="951"/>
      <c r="I4" s="951"/>
      <c r="J4" s="951"/>
      <c r="K4" s="951"/>
    </row>
    <row r="5" spans="1:14" s="501" customFormat="1" x14ac:dyDescent="0.2">
      <c r="A5" s="953" t="s">
        <v>617</v>
      </c>
      <c r="B5" s="956" t="s">
        <v>554</v>
      </c>
      <c r="C5" s="956"/>
      <c r="D5" s="956"/>
      <c r="E5" s="956"/>
      <c r="F5" s="956"/>
      <c r="G5" s="956"/>
      <c r="H5" s="956"/>
      <c r="I5" s="956"/>
      <c r="J5" s="957" t="s">
        <v>289</v>
      </c>
      <c r="K5" s="958"/>
      <c r="L5" s="500"/>
    </row>
    <row r="6" spans="1:14" s="501" customFormat="1" x14ac:dyDescent="0.2">
      <c r="A6" s="954"/>
      <c r="B6" s="948" t="s">
        <v>555</v>
      </c>
      <c r="C6" s="949"/>
      <c r="D6" s="948" t="s">
        <v>556</v>
      </c>
      <c r="E6" s="949"/>
      <c r="F6" s="948" t="s">
        <v>557</v>
      </c>
      <c r="G6" s="949"/>
      <c r="H6" s="948" t="s">
        <v>558</v>
      </c>
      <c r="I6" s="949"/>
      <c r="J6" s="959"/>
      <c r="K6" s="960"/>
      <c r="L6" s="500"/>
    </row>
    <row r="7" spans="1:14" s="501" customFormat="1" ht="60" customHeight="1" x14ac:dyDescent="0.2">
      <c r="A7" s="955"/>
      <c r="B7" s="515" t="s">
        <v>618</v>
      </c>
      <c r="C7" s="516" t="s">
        <v>559</v>
      </c>
      <c r="D7" s="515" t="s">
        <v>618</v>
      </c>
      <c r="E7" s="516" t="s">
        <v>559</v>
      </c>
      <c r="F7" s="515" t="s">
        <v>618</v>
      </c>
      <c r="G7" s="516" t="s">
        <v>559</v>
      </c>
      <c r="H7" s="515" t="s">
        <v>618</v>
      </c>
      <c r="I7" s="516" t="s">
        <v>559</v>
      </c>
      <c r="J7" s="515" t="s">
        <v>618</v>
      </c>
      <c r="K7" s="516" t="s">
        <v>559</v>
      </c>
      <c r="L7" s="500"/>
    </row>
    <row r="8" spans="1:14" ht="174" customHeight="1" x14ac:dyDescent="0.2">
      <c r="A8" s="517" t="s">
        <v>1188</v>
      </c>
      <c r="B8" s="569">
        <f>งบจังหวัด!E5</f>
        <v>13</v>
      </c>
      <c r="C8" s="799">
        <f>'บัญชีโครงการ 1 - 5'!I7</f>
        <v>132510400</v>
      </c>
      <c r="D8" s="521">
        <f>'บัญชีโครงการ 1 - 5'!A31</f>
        <v>30</v>
      </c>
      <c r="E8" s="798">
        <f>'บัญชีโครงการ 1 - 5'!I31</f>
        <v>238060000</v>
      </c>
      <c r="F8" s="521">
        <f>'บัญชีโครงการ 1 - 5'!A75</f>
        <v>8</v>
      </c>
      <c r="G8" s="520">
        <f>'บัญชีโครงการ 1 - 5'!I75</f>
        <v>99477000</v>
      </c>
      <c r="H8" s="521">
        <f>'บัญชีโครงการ 1 - 5'!A88</f>
        <v>1</v>
      </c>
      <c r="I8" s="796">
        <f>'บัญชีโครงการ 1 - 5'!I88</f>
        <v>1000000</v>
      </c>
      <c r="J8" s="800">
        <f t="shared" ref="J8:K11" si="0">SUM(B8,D8,F8,H8)</f>
        <v>52</v>
      </c>
      <c r="K8" s="525">
        <f t="shared" si="0"/>
        <v>471047400</v>
      </c>
      <c r="L8" s="502"/>
    </row>
    <row r="9" spans="1:14" ht="135" customHeight="1" x14ac:dyDescent="0.2">
      <c r="A9" s="519" t="s">
        <v>1189</v>
      </c>
      <c r="B9" s="569">
        <f>งบจังหวัด!E6</f>
        <v>8</v>
      </c>
      <c r="C9" s="520">
        <f>'บัญชีโครงการ 1 - 5'!I92</f>
        <v>63952800</v>
      </c>
      <c r="D9" s="521">
        <f>'บัญชีโครงการ 1 - 5'!A107</f>
        <v>26</v>
      </c>
      <c r="E9" s="520">
        <f>'บัญชีโครงการ 1 - 5'!I107</f>
        <v>1091056500</v>
      </c>
      <c r="F9" s="352">
        <f>'บัญชีโครงการ 1 - 5'!A153</f>
        <v>20</v>
      </c>
      <c r="G9" s="520">
        <f>'บัญชีโครงการ 1 - 5'!I153</f>
        <v>157360000</v>
      </c>
      <c r="H9" s="521" t="s">
        <v>40</v>
      </c>
      <c r="I9" s="352" t="s">
        <v>40</v>
      </c>
      <c r="J9" s="800">
        <f t="shared" si="0"/>
        <v>54</v>
      </c>
      <c r="K9" s="525">
        <f t="shared" si="0"/>
        <v>1312369300</v>
      </c>
      <c r="L9" s="502"/>
    </row>
    <row r="10" spans="1:14" ht="154.5" customHeight="1" x14ac:dyDescent="0.2">
      <c r="A10" s="517" t="s">
        <v>846</v>
      </c>
      <c r="B10" s="569">
        <f>งบจังหวัด!E7</f>
        <v>18</v>
      </c>
      <c r="C10" s="520">
        <f>'บัญชีโครงการ 1 - 5'!I181</f>
        <v>298670000</v>
      </c>
      <c r="D10" s="521">
        <f>'บัญชีโครงการ 1 - 5'!A189</f>
        <v>14</v>
      </c>
      <c r="E10" s="520">
        <f>'บัญชีโครงการ 1 - 5'!I189</f>
        <v>772366500</v>
      </c>
      <c r="F10" s="521">
        <f>'บัญชีโครงการ 1 - 5'!A216</f>
        <v>4</v>
      </c>
      <c r="G10" s="352">
        <f>'บัญชีโครงการ 1 - 5'!I216</f>
        <v>85000000</v>
      </c>
      <c r="H10" s="521" t="s">
        <v>40</v>
      </c>
      <c r="I10" s="521" t="s">
        <v>40</v>
      </c>
      <c r="J10" s="800">
        <f t="shared" si="0"/>
        <v>36</v>
      </c>
      <c r="K10" s="525">
        <f t="shared" si="0"/>
        <v>1156036500</v>
      </c>
      <c r="L10" s="502"/>
    </row>
    <row r="11" spans="1:14" s="513" customFormat="1" ht="153.75" customHeight="1" x14ac:dyDescent="0.2">
      <c r="A11" s="522" t="s">
        <v>847</v>
      </c>
      <c r="B11" s="569">
        <f>งบจังหวัด!E8</f>
        <v>13</v>
      </c>
      <c r="C11" s="795">
        <f>'บัญชีโครงการ 1 - 5'!I224</f>
        <v>69636100</v>
      </c>
      <c r="D11" s="523">
        <f>'บัญชีโครงการ 1 - 5'!A241</f>
        <v>9</v>
      </c>
      <c r="E11" s="796">
        <f>'บัญชีโครงการ 1 - 5'!I241</f>
        <v>120500000</v>
      </c>
      <c r="F11" s="523">
        <f>'บัญชีโครงการ 1 - 5'!A260</f>
        <v>13</v>
      </c>
      <c r="G11" s="797">
        <f>'บัญชีโครงการ 1 - 5'!I260</f>
        <v>99700000</v>
      </c>
      <c r="H11" s="523" t="s">
        <v>40</v>
      </c>
      <c r="I11" s="524" t="s">
        <v>40</v>
      </c>
      <c r="J11" s="800">
        <f t="shared" si="0"/>
        <v>35</v>
      </c>
      <c r="K11" s="525">
        <f t="shared" si="0"/>
        <v>289836100</v>
      </c>
      <c r="L11" s="512"/>
    </row>
    <row r="12" spans="1:14" ht="114.75" customHeight="1" x14ac:dyDescent="0.2">
      <c r="A12" s="517" t="s">
        <v>848</v>
      </c>
      <c r="B12" s="569">
        <f>งบจังหวัด!E9</f>
        <v>9</v>
      </c>
      <c r="C12" s="520">
        <f>'บัญชีโครงการ 1 - 5'!I278</f>
        <v>20670900</v>
      </c>
      <c r="D12" s="521">
        <f>'บัญชีโครงการ 1 - 5'!A292</f>
        <v>24</v>
      </c>
      <c r="E12" s="520">
        <f>'บัญชีโครงการ 1 - 5'!I292</f>
        <v>116400000</v>
      </c>
      <c r="F12" s="521">
        <f>'บัญชีโครงการ 1 - 5'!A333</f>
        <v>15</v>
      </c>
      <c r="G12" s="796">
        <f>'บัญชีโครงการ 1 - 5'!I333</f>
        <v>174472000</v>
      </c>
      <c r="H12" s="521" t="s">
        <v>40</v>
      </c>
      <c r="I12" s="352" t="s">
        <v>40</v>
      </c>
      <c r="J12" s="800">
        <f t="shared" ref="J12" si="1">SUM(B12,D12,F12,H12)</f>
        <v>48</v>
      </c>
      <c r="K12" s="525">
        <f>SUM(C12,E12,G12,I12)</f>
        <v>311542900</v>
      </c>
      <c r="L12" s="502"/>
    </row>
    <row r="13" spans="1:14" ht="39.950000000000003" customHeight="1" x14ac:dyDescent="0.2">
      <c r="A13" s="539" t="s">
        <v>560</v>
      </c>
      <c r="B13" s="556" t="s">
        <v>40</v>
      </c>
      <c r="C13" s="540">
        <v>9000000</v>
      </c>
      <c r="D13" s="556" t="s">
        <v>40</v>
      </c>
      <c r="E13" s="556" t="s">
        <v>40</v>
      </c>
      <c r="F13" s="556" t="s">
        <v>40</v>
      </c>
      <c r="G13" s="556" t="s">
        <v>40</v>
      </c>
      <c r="H13" s="556" t="s">
        <v>40</v>
      </c>
      <c r="I13" s="556" t="s">
        <v>40</v>
      </c>
      <c r="J13" s="556">
        <v>1</v>
      </c>
      <c r="K13" s="541">
        <f>'[1]แบบ กจ.2'!I298</f>
        <v>9000000</v>
      </c>
      <c r="L13" s="502"/>
    </row>
    <row r="14" spans="1:14" s="561" customFormat="1" ht="39.950000000000003" customHeight="1" x14ac:dyDescent="0.2">
      <c r="A14" s="557" t="s">
        <v>289</v>
      </c>
      <c r="B14" s="558">
        <f>SUM(B8:B13)</f>
        <v>61</v>
      </c>
      <c r="C14" s="558">
        <f t="shared" ref="C14:I14" si="2">SUM(C8:C13)</f>
        <v>594440200</v>
      </c>
      <c r="D14" s="558">
        <f>SUM(D8:D13)</f>
        <v>103</v>
      </c>
      <c r="E14" s="558">
        <f t="shared" si="2"/>
        <v>2338383000</v>
      </c>
      <c r="F14" s="558">
        <f>SUM(F8:F13)</f>
        <v>60</v>
      </c>
      <c r="G14" s="558">
        <f t="shared" si="2"/>
        <v>616009000</v>
      </c>
      <c r="H14" s="558">
        <f>SUM(H8:H13)</f>
        <v>1</v>
      </c>
      <c r="I14" s="558">
        <f t="shared" si="2"/>
        <v>1000000</v>
      </c>
      <c r="J14" s="801">
        <f>SUM(J8:J13)</f>
        <v>226</v>
      </c>
      <c r="K14" s="559">
        <f>SUM(K8:K13)</f>
        <v>3549832200</v>
      </c>
      <c r="L14" s="560"/>
      <c r="N14" s="647">
        <f>SUM(K8:K12)</f>
        <v>3540832200</v>
      </c>
    </row>
    <row r="15" spans="1:14" x14ac:dyDescent="0.2">
      <c r="A15" s="504"/>
      <c r="B15" s="505"/>
      <c r="C15" s="505"/>
      <c r="D15" s="505"/>
      <c r="E15" s="505"/>
      <c r="F15" s="505"/>
      <c r="G15" s="505"/>
      <c r="H15" s="505"/>
      <c r="I15" s="505"/>
      <c r="J15" s="506"/>
      <c r="K15" s="506"/>
      <c r="L15" s="503"/>
    </row>
    <row r="16" spans="1:14" x14ac:dyDescent="0.2">
      <c r="A16" s="507"/>
      <c r="B16" s="508"/>
      <c r="C16" s="509"/>
      <c r="D16" s="508"/>
      <c r="E16" s="508"/>
      <c r="F16" s="508"/>
      <c r="G16" s="508"/>
      <c r="H16" s="508"/>
      <c r="I16" s="508"/>
      <c r="K16" s="508"/>
    </row>
  </sheetData>
  <mergeCells count="11">
    <mergeCell ref="F6:G6"/>
    <mergeCell ref="H6:I6"/>
    <mergeCell ref="A1:K1"/>
    <mergeCell ref="A2:K2"/>
    <mergeCell ref="A3:K3"/>
    <mergeCell ref="A4:K4"/>
    <mergeCell ref="A5:A7"/>
    <mergeCell ref="B5:I5"/>
    <mergeCell ref="J5:K6"/>
    <mergeCell ref="B6:C6"/>
    <mergeCell ref="D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59" fitToHeight="0" orientation="portrait" useFirstPageNumber="1" r:id="rId1"/>
  <headerFooter>
    <oddHeader xml:space="preserve">&amp;R&amp;"TH SarabunIT๙,ธรรมดา"&amp;14แผนปฏิบัติราชการประจำปีงบประมาณ พ.ศ. 2565&amp;"TH Sarabun New,ธรรมดา"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2:R352"/>
  <sheetViews>
    <sheetView tabSelected="1" view="pageBreakPreview" topLeftCell="A185" zoomScaleNormal="100" zoomScaleSheetLayoutView="100" zoomScalePageLayoutView="90" workbookViewId="0">
      <selection activeCell="F186" sqref="F186"/>
    </sheetView>
  </sheetViews>
  <sheetFormatPr defaultColWidth="9" defaultRowHeight="24" x14ac:dyDescent="0.2"/>
  <cols>
    <col min="1" max="1" width="6.5" style="615" customWidth="1"/>
    <col min="2" max="2" width="25.125" style="554" customWidth="1"/>
    <col min="3" max="3" width="1.125" style="530" hidden="1" customWidth="1"/>
    <col min="4" max="4" width="11.625" style="530" customWidth="1"/>
    <col min="5" max="5" width="8.75" style="530" customWidth="1"/>
    <col min="6" max="6" width="43.875" style="615" customWidth="1"/>
    <col min="7" max="7" width="8.75" style="530" customWidth="1"/>
    <col min="8" max="8" width="15.625" style="507" customWidth="1"/>
    <col min="9" max="9" width="15.375" style="555" customWidth="1"/>
    <col min="10" max="10" width="12.25" style="615" bestFit="1" customWidth="1"/>
    <col min="11" max="11" width="15.25" style="615" bestFit="1" customWidth="1"/>
    <col min="12" max="12" width="18.875" style="615" customWidth="1"/>
    <col min="13" max="13" width="19.375" style="615" customWidth="1"/>
    <col min="14" max="14" width="10.375" style="615" customWidth="1"/>
    <col min="15" max="15" width="13.625" style="615" customWidth="1"/>
    <col min="16" max="16384" width="9" style="615"/>
  </cols>
  <sheetData>
    <row r="2" spans="1:15" ht="42.75" customHeight="1" x14ac:dyDescent="0.2">
      <c r="B2" s="975" t="s">
        <v>1191</v>
      </c>
      <c r="C2" s="976"/>
      <c r="D2" s="976"/>
      <c r="E2" s="976"/>
      <c r="F2" s="976"/>
      <c r="G2" s="976"/>
      <c r="H2" s="976"/>
      <c r="I2" s="976"/>
    </row>
    <row r="3" spans="1:15" x14ac:dyDescent="0.2">
      <c r="B3" s="977" t="s">
        <v>844</v>
      </c>
      <c r="C3" s="977"/>
      <c r="D3" s="977"/>
      <c r="E3" s="977"/>
      <c r="F3" s="977"/>
      <c r="G3" s="977"/>
      <c r="H3" s="977"/>
      <c r="I3" s="977"/>
      <c r="K3" s="630" t="s">
        <v>555</v>
      </c>
      <c r="L3" s="630" t="s">
        <v>922</v>
      </c>
      <c r="M3" s="630" t="s">
        <v>995</v>
      </c>
      <c r="N3" s="630" t="s">
        <v>558</v>
      </c>
      <c r="O3" s="630" t="s">
        <v>517</v>
      </c>
    </row>
    <row r="4" spans="1:15" x14ac:dyDescent="0.2">
      <c r="B4" s="978" t="s">
        <v>940</v>
      </c>
      <c r="C4" s="978"/>
      <c r="D4" s="978"/>
      <c r="E4" s="978"/>
      <c r="F4" s="978"/>
      <c r="G4" s="978"/>
      <c r="H4" s="978"/>
      <c r="I4" s="978"/>
      <c r="J4" s="543">
        <v>1</v>
      </c>
      <c r="K4" s="628">
        <f>I7</f>
        <v>132510400</v>
      </c>
      <c r="L4" s="628">
        <f>I31</f>
        <v>238060000</v>
      </c>
      <c r="M4" s="628">
        <f>I75</f>
        <v>99477000</v>
      </c>
      <c r="N4" s="628">
        <f>I88</f>
        <v>1000000</v>
      </c>
      <c r="O4" s="589">
        <f>SUM(K4:N4)</f>
        <v>471047400</v>
      </c>
    </row>
    <row r="5" spans="1:15" ht="61.5" customHeight="1" x14ac:dyDescent="0.2">
      <c r="B5" s="837" t="s">
        <v>568</v>
      </c>
      <c r="C5" s="800" t="s">
        <v>570</v>
      </c>
      <c r="D5" s="800" t="s">
        <v>528</v>
      </c>
      <c r="E5" s="837" t="s">
        <v>527</v>
      </c>
      <c r="F5" s="837" t="s">
        <v>531</v>
      </c>
      <c r="G5" s="837" t="s">
        <v>569</v>
      </c>
      <c r="H5" s="837" t="s">
        <v>571</v>
      </c>
      <c r="I5" s="842" t="s">
        <v>277</v>
      </c>
      <c r="J5" s="544">
        <v>2</v>
      </c>
      <c r="K5" s="591">
        <f>I92</f>
        <v>63952800</v>
      </c>
      <c r="L5" s="591">
        <f>I107</f>
        <v>1091056500</v>
      </c>
      <c r="M5" s="591">
        <f>I153</f>
        <v>157360000</v>
      </c>
      <c r="N5" s="544"/>
      <c r="O5" s="589">
        <f t="shared" ref="O5:O8" si="0">SUM(K5:N5)</f>
        <v>1312369300</v>
      </c>
    </row>
    <row r="6" spans="1:15" s="543" customFormat="1" ht="57.75" customHeight="1" x14ac:dyDescent="0.2">
      <c r="A6" s="652">
        <v>6</v>
      </c>
      <c r="B6" s="969" t="s">
        <v>850</v>
      </c>
      <c r="C6" s="970"/>
      <c r="D6" s="970"/>
      <c r="E6" s="970"/>
      <c r="F6" s="970"/>
      <c r="G6" s="970"/>
      <c r="H6" s="971"/>
      <c r="I6" s="650">
        <f>SUM(I7,I31,I75,I88)</f>
        <v>471047400</v>
      </c>
      <c r="J6" s="526">
        <v>3</v>
      </c>
      <c r="K6" s="629">
        <f>I181</f>
        <v>298670000</v>
      </c>
      <c r="L6" s="629">
        <f>I189</f>
        <v>772366500</v>
      </c>
      <c r="M6" s="629">
        <f>I216</f>
        <v>85000000</v>
      </c>
      <c r="N6" s="526"/>
      <c r="O6" s="589">
        <f t="shared" si="0"/>
        <v>1156036500</v>
      </c>
    </row>
    <row r="7" spans="1:15" s="544" customFormat="1" x14ac:dyDescent="0.2">
      <c r="A7" s="642">
        <f>SUM(A8,A10,A22,A24,A26,A28)</f>
        <v>17</v>
      </c>
      <c r="B7" s="843" t="s">
        <v>590</v>
      </c>
      <c r="C7" s="844"/>
      <c r="D7" s="844"/>
      <c r="E7" s="844"/>
      <c r="F7" s="844"/>
      <c r="G7" s="844"/>
      <c r="H7" s="845"/>
      <c r="I7" s="846">
        <f>I8+I10+I22+I24+I26+I28</f>
        <v>132510400</v>
      </c>
      <c r="J7" s="526">
        <v>4</v>
      </c>
      <c r="K7" s="629">
        <f>I224</f>
        <v>69636100</v>
      </c>
      <c r="L7" s="629">
        <f>I241</f>
        <v>120500000</v>
      </c>
      <c r="M7" s="629">
        <f>I260</f>
        <v>99700000</v>
      </c>
      <c r="N7" s="526"/>
      <c r="O7" s="589">
        <f t="shared" si="0"/>
        <v>289836100</v>
      </c>
    </row>
    <row r="8" spans="1:15" s="526" customFormat="1" x14ac:dyDescent="0.2">
      <c r="A8" s="526">
        <f>COUNT(I9)</f>
        <v>1</v>
      </c>
      <c r="B8" s="961" t="s">
        <v>954</v>
      </c>
      <c r="C8" s="962"/>
      <c r="D8" s="962"/>
      <c r="E8" s="962"/>
      <c r="F8" s="962"/>
      <c r="G8" s="962"/>
      <c r="H8" s="963"/>
      <c r="I8" s="562">
        <f>SUM(I9:I9)</f>
        <v>2419000</v>
      </c>
      <c r="J8" s="526">
        <v>5</v>
      </c>
      <c r="K8" s="629">
        <f>I278</f>
        <v>20670900</v>
      </c>
      <c r="L8" s="629">
        <f>I292</f>
        <v>116400000</v>
      </c>
      <c r="M8" s="629">
        <f>I333</f>
        <v>174472000</v>
      </c>
      <c r="O8" s="589">
        <f t="shared" si="0"/>
        <v>311542900</v>
      </c>
    </row>
    <row r="9" spans="1:15" s="526" customFormat="1" ht="192" x14ac:dyDescent="0.2">
      <c r="B9" s="616" t="s">
        <v>953</v>
      </c>
      <c r="C9" s="838"/>
      <c r="D9" s="617">
        <v>5</v>
      </c>
      <c r="E9" s="617">
        <v>1</v>
      </c>
      <c r="F9" s="614" t="s">
        <v>996</v>
      </c>
      <c r="G9" s="617">
        <v>3</v>
      </c>
      <c r="H9" s="616" t="s">
        <v>522</v>
      </c>
      <c r="I9" s="535">
        <v>2419000</v>
      </c>
      <c r="K9" s="629">
        <f>SUM(K4:K8)</f>
        <v>585440200</v>
      </c>
      <c r="L9" s="629">
        <f t="shared" ref="L9:N9" si="1">SUM(L4:L8)</f>
        <v>2338383000</v>
      </c>
      <c r="M9" s="629">
        <f t="shared" si="1"/>
        <v>616009000</v>
      </c>
      <c r="N9" s="629">
        <f t="shared" si="1"/>
        <v>1000000</v>
      </c>
      <c r="O9" s="629">
        <f>SUM(K9:N9)</f>
        <v>3540832200</v>
      </c>
    </row>
    <row r="10" spans="1:15" s="526" customFormat="1" x14ac:dyDescent="0.2">
      <c r="A10" s="526">
        <f>COUNT(I11:I21)</f>
        <v>11</v>
      </c>
      <c r="B10" s="961" t="s">
        <v>1091</v>
      </c>
      <c r="C10" s="962"/>
      <c r="D10" s="962"/>
      <c r="E10" s="962"/>
      <c r="F10" s="962"/>
      <c r="G10" s="962"/>
      <c r="H10" s="963"/>
      <c r="I10" s="599">
        <f>SUM(I11:I21)</f>
        <v>32248500</v>
      </c>
    </row>
    <row r="11" spans="1:15" s="534" customFormat="1" ht="144" x14ac:dyDescent="0.2">
      <c r="B11" s="616" t="s">
        <v>854</v>
      </c>
      <c r="C11" s="838"/>
      <c r="D11" s="617">
        <v>2</v>
      </c>
      <c r="E11" s="617">
        <v>2</v>
      </c>
      <c r="F11" s="616" t="s">
        <v>946</v>
      </c>
      <c r="G11" s="617">
        <v>4</v>
      </c>
      <c r="H11" s="616" t="s">
        <v>577</v>
      </c>
      <c r="I11" s="537">
        <v>418700</v>
      </c>
      <c r="J11" s="534">
        <f>COUNT(I27,I30,I96,I232,I237,I288,I289)</f>
        <v>7</v>
      </c>
    </row>
    <row r="12" spans="1:15" s="528" customFormat="1" ht="120" x14ac:dyDescent="0.2">
      <c r="B12" s="616" t="s">
        <v>574</v>
      </c>
      <c r="C12" s="617">
        <v>5</v>
      </c>
      <c r="D12" s="617">
        <v>2</v>
      </c>
      <c r="E12" s="617">
        <v>2</v>
      </c>
      <c r="F12" s="614" t="s">
        <v>997</v>
      </c>
      <c r="G12" s="617">
        <v>4</v>
      </c>
      <c r="H12" s="616" t="s">
        <v>577</v>
      </c>
      <c r="I12" s="514">
        <v>1038100</v>
      </c>
    </row>
    <row r="13" spans="1:15" s="528" customFormat="1" ht="72" x14ac:dyDescent="0.2">
      <c r="B13" s="616" t="s">
        <v>855</v>
      </c>
      <c r="C13" s="617"/>
      <c r="D13" s="617">
        <v>2</v>
      </c>
      <c r="E13" s="617"/>
      <c r="F13" s="614" t="s">
        <v>998</v>
      </c>
      <c r="G13" s="617">
        <v>4</v>
      </c>
      <c r="H13" s="318" t="s">
        <v>863</v>
      </c>
      <c r="I13" s="514">
        <v>360300</v>
      </c>
      <c r="K13" s="546"/>
      <c r="M13" s="546"/>
    </row>
    <row r="14" spans="1:15" s="528" customFormat="1" ht="72" x14ac:dyDescent="0.2">
      <c r="B14" s="616" t="s">
        <v>849</v>
      </c>
      <c r="C14" s="578">
        <v>28</v>
      </c>
      <c r="D14" s="617">
        <v>2</v>
      </c>
      <c r="E14" s="617">
        <v>2</v>
      </c>
      <c r="F14" s="614" t="s">
        <v>999</v>
      </c>
      <c r="G14" s="617">
        <v>4</v>
      </c>
      <c r="H14" s="616" t="s">
        <v>577</v>
      </c>
      <c r="I14" s="514">
        <v>1023800</v>
      </c>
      <c r="K14" s="529"/>
    </row>
    <row r="15" spans="1:15" s="528" customFormat="1" ht="72" x14ac:dyDescent="0.2">
      <c r="B15" s="616" t="s">
        <v>856</v>
      </c>
      <c r="C15" s="578"/>
      <c r="D15" s="617">
        <v>2</v>
      </c>
      <c r="E15" s="617"/>
      <c r="F15" s="614" t="s">
        <v>1000</v>
      </c>
      <c r="G15" s="617">
        <v>4</v>
      </c>
      <c r="H15" s="616" t="s">
        <v>577</v>
      </c>
      <c r="I15" s="514">
        <v>302100</v>
      </c>
      <c r="K15" s="529"/>
    </row>
    <row r="16" spans="1:15" s="528" customFormat="1" ht="144" x14ac:dyDescent="0.2">
      <c r="B16" s="616" t="s">
        <v>857</v>
      </c>
      <c r="C16" s="617"/>
      <c r="D16" s="617">
        <v>2</v>
      </c>
      <c r="E16" s="617">
        <v>2</v>
      </c>
      <c r="F16" s="614" t="s">
        <v>1190</v>
      </c>
      <c r="G16" s="617">
        <v>4</v>
      </c>
      <c r="H16" s="616" t="s">
        <v>858</v>
      </c>
      <c r="I16" s="514">
        <v>698500</v>
      </c>
    </row>
    <row r="17" spans="1:12" s="528" customFormat="1" ht="144" x14ac:dyDescent="0.2">
      <c r="B17" s="616" t="s">
        <v>859</v>
      </c>
      <c r="C17" s="617"/>
      <c r="D17" s="617">
        <v>2</v>
      </c>
      <c r="E17" s="617">
        <v>2</v>
      </c>
      <c r="F17" s="614" t="s">
        <v>947</v>
      </c>
      <c r="G17" s="617">
        <v>5</v>
      </c>
      <c r="H17" s="616" t="s">
        <v>578</v>
      </c>
      <c r="I17" s="514">
        <v>107000</v>
      </c>
    </row>
    <row r="18" spans="1:12" s="528" customFormat="1" ht="144" x14ac:dyDescent="0.2">
      <c r="B18" s="616" t="s">
        <v>860</v>
      </c>
      <c r="C18" s="617"/>
      <c r="D18" s="617">
        <v>2</v>
      </c>
      <c r="E18" s="617">
        <v>2</v>
      </c>
      <c r="F18" s="614" t="s">
        <v>948</v>
      </c>
      <c r="G18" s="617">
        <v>6</v>
      </c>
      <c r="H18" s="616" t="s">
        <v>579</v>
      </c>
      <c r="I18" s="514">
        <v>14750000</v>
      </c>
    </row>
    <row r="19" spans="1:12" s="528" customFormat="1" ht="96" x14ac:dyDescent="0.2">
      <c r="B19" s="616" t="s">
        <v>871</v>
      </c>
      <c r="C19" s="617"/>
      <c r="D19" s="617">
        <v>2</v>
      </c>
      <c r="E19" s="617">
        <v>2</v>
      </c>
      <c r="F19" s="614" t="s">
        <v>949</v>
      </c>
      <c r="G19" s="617">
        <v>6</v>
      </c>
      <c r="H19" s="318" t="s">
        <v>870</v>
      </c>
      <c r="I19" s="514">
        <v>3500000</v>
      </c>
      <c r="J19" s="621"/>
    </row>
    <row r="20" spans="1:12" s="528" customFormat="1" ht="72" x14ac:dyDescent="0.2">
      <c r="B20" s="616" t="s">
        <v>872</v>
      </c>
      <c r="C20" s="617"/>
      <c r="D20" s="617">
        <v>2</v>
      </c>
      <c r="E20" s="617">
        <v>2</v>
      </c>
      <c r="F20" s="614" t="s">
        <v>945</v>
      </c>
      <c r="G20" s="617">
        <v>6</v>
      </c>
      <c r="H20" s="318" t="s">
        <v>870</v>
      </c>
      <c r="I20" s="514">
        <v>10000000</v>
      </c>
      <c r="J20" s="622"/>
    </row>
    <row r="21" spans="1:12" s="528" customFormat="1" ht="72" x14ac:dyDescent="0.2">
      <c r="B21" s="616" t="s">
        <v>861</v>
      </c>
      <c r="C21" s="617">
        <v>5</v>
      </c>
      <c r="D21" s="617">
        <v>2</v>
      </c>
      <c r="E21" s="617">
        <v>2</v>
      </c>
      <c r="F21" s="614" t="s">
        <v>944</v>
      </c>
      <c r="G21" s="617">
        <v>4</v>
      </c>
      <c r="H21" s="616" t="s">
        <v>523</v>
      </c>
      <c r="I21" s="514">
        <v>50000</v>
      </c>
    </row>
    <row r="22" spans="1:12" s="526" customFormat="1" x14ac:dyDescent="0.2">
      <c r="A22" s="526">
        <f>COUNT(I23)</f>
        <v>1</v>
      </c>
      <c r="B22" s="961" t="s">
        <v>1092</v>
      </c>
      <c r="C22" s="962"/>
      <c r="D22" s="962"/>
      <c r="E22" s="962"/>
      <c r="F22" s="962"/>
      <c r="G22" s="962"/>
      <c r="H22" s="963"/>
      <c r="I22" s="572">
        <f>SUM(I23:I23)</f>
        <v>1182200</v>
      </c>
    </row>
    <row r="23" spans="1:12" ht="144" x14ac:dyDescent="0.2">
      <c r="B23" s="616" t="s">
        <v>591</v>
      </c>
      <c r="C23" s="617">
        <v>4</v>
      </c>
      <c r="D23" s="602" t="s">
        <v>529</v>
      </c>
      <c r="E23" s="617">
        <v>2</v>
      </c>
      <c r="F23" s="614" t="s">
        <v>1001</v>
      </c>
      <c r="G23" s="613">
        <v>6</v>
      </c>
      <c r="H23" s="616" t="s">
        <v>522</v>
      </c>
      <c r="I23" s="538">
        <v>1182200</v>
      </c>
    </row>
    <row r="24" spans="1:12" s="526" customFormat="1" x14ac:dyDescent="0.2">
      <c r="A24" s="526">
        <f>COUNT(I25:I25)</f>
        <v>1</v>
      </c>
      <c r="B24" s="961" t="s">
        <v>1093</v>
      </c>
      <c r="C24" s="962"/>
      <c r="D24" s="962"/>
      <c r="E24" s="962"/>
      <c r="F24" s="962"/>
      <c r="G24" s="962"/>
      <c r="H24" s="963"/>
      <c r="I24" s="572">
        <f>SUM(I25:I25)</f>
        <v>689000</v>
      </c>
    </row>
    <row r="25" spans="1:12" ht="240" x14ac:dyDescent="0.2">
      <c r="B25" s="616" t="s">
        <v>822</v>
      </c>
      <c r="C25" s="617">
        <v>3</v>
      </c>
      <c r="D25" s="613">
        <v>5</v>
      </c>
      <c r="E25" s="617">
        <v>3</v>
      </c>
      <c r="F25" s="614" t="s">
        <v>1096</v>
      </c>
      <c r="G25" s="613">
        <v>7</v>
      </c>
      <c r="H25" s="616" t="s">
        <v>823</v>
      </c>
      <c r="I25" s="627">
        <v>689000</v>
      </c>
    </row>
    <row r="26" spans="1:12" x14ac:dyDescent="0.2">
      <c r="A26" s="615">
        <f>COUNT(I27:I27)</f>
        <v>1</v>
      </c>
      <c r="B26" s="961" t="s">
        <v>1094</v>
      </c>
      <c r="C26" s="979"/>
      <c r="D26" s="979"/>
      <c r="E26" s="979"/>
      <c r="F26" s="979"/>
      <c r="G26" s="979"/>
      <c r="H26" s="980"/>
      <c r="I26" s="572">
        <f>SUM(I27:I27)</f>
        <v>1425700</v>
      </c>
    </row>
    <row r="27" spans="1:12" s="534" customFormat="1" ht="240" x14ac:dyDescent="0.2">
      <c r="B27" s="616" t="s">
        <v>1009</v>
      </c>
      <c r="C27" s="838"/>
      <c r="D27" s="617" t="s">
        <v>905</v>
      </c>
      <c r="E27" s="617">
        <v>1</v>
      </c>
      <c r="F27" s="616" t="s">
        <v>1192</v>
      </c>
      <c r="G27" s="617">
        <v>9</v>
      </c>
      <c r="H27" s="616" t="s">
        <v>906</v>
      </c>
      <c r="I27" s="550">
        <v>1425700</v>
      </c>
    </row>
    <row r="28" spans="1:12" s="526" customFormat="1" x14ac:dyDescent="0.2">
      <c r="A28" s="526">
        <f>COUNT(I29:I30)</f>
        <v>2</v>
      </c>
      <c r="B28" s="961" t="s">
        <v>1095</v>
      </c>
      <c r="C28" s="962"/>
      <c r="D28" s="962"/>
      <c r="E28" s="962"/>
      <c r="F28" s="962"/>
      <c r="G28" s="962"/>
      <c r="H28" s="963"/>
      <c r="I28" s="572">
        <f>SUM(I29:I30)</f>
        <v>94546000</v>
      </c>
    </row>
    <row r="29" spans="1:12" ht="192" x14ac:dyDescent="0.2">
      <c r="B29" s="616" t="s">
        <v>615</v>
      </c>
      <c r="C29" s="617" t="s">
        <v>843</v>
      </c>
      <c r="D29" s="613">
        <v>5</v>
      </c>
      <c r="E29" s="617">
        <v>3</v>
      </c>
      <c r="F29" s="614" t="s">
        <v>1194</v>
      </c>
      <c r="G29" s="617">
        <v>10</v>
      </c>
      <c r="H29" s="616" t="s">
        <v>899</v>
      </c>
      <c r="I29" s="596">
        <f>45030000+45030000</f>
        <v>90060000</v>
      </c>
    </row>
    <row r="30" spans="1:12" ht="120" x14ac:dyDescent="0.2">
      <c r="B30" s="563" t="s">
        <v>824</v>
      </c>
      <c r="C30" s="564">
        <v>1</v>
      </c>
      <c r="D30" s="565">
        <v>5</v>
      </c>
      <c r="E30" s="564">
        <v>3</v>
      </c>
      <c r="F30" s="570" t="s">
        <v>839</v>
      </c>
      <c r="G30" s="564">
        <v>10</v>
      </c>
      <c r="H30" s="563" t="s">
        <v>825</v>
      </c>
      <c r="I30" s="573">
        <v>4486000</v>
      </c>
    </row>
    <row r="31" spans="1:12" s="544" customFormat="1" x14ac:dyDescent="0.2">
      <c r="A31" s="641">
        <f>SUM(A33+A37+A42+A45+A63+A60+A67+A71)</f>
        <v>30</v>
      </c>
      <c r="B31" s="843" t="s">
        <v>593</v>
      </c>
      <c r="C31" s="844"/>
      <c r="D31" s="844"/>
      <c r="E31" s="844"/>
      <c r="F31" s="844"/>
      <c r="G31" s="844"/>
      <c r="H31" s="845"/>
      <c r="I31" s="846">
        <f>SUM(I32+I41+I62+I66+I70)</f>
        <v>238060000</v>
      </c>
      <c r="J31" s="591"/>
    </row>
    <row r="32" spans="1:12" s="601" customFormat="1" x14ac:dyDescent="0.2">
      <c r="B32" s="847" t="s">
        <v>592</v>
      </c>
      <c r="C32" s="848"/>
      <c r="D32" s="848"/>
      <c r="E32" s="848"/>
      <c r="F32" s="848"/>
      <c r="G32" s="848"/>
      <c r="H32" s="849"/>
      <c r="I32" s="850">
        <f>SUM(I33,I37)</f>
        <v>112060000</v>
      </c>
      <c r="L32" s="588">
        <f>SUM(L35,L38,L33)</f>
        <v>237060000</v>
      </c>
    </row>
    <row r="33" spans="1:12" s="527" customFormat="1" x14ac:dyDescent="0.2">
      <c r="A33" s="527">
        <f>COUNT(I34:I36)</f>
        <v>3</v>
      </c>
      <c r="B33" s="851" t="s">
        <v>594</v>
      </c>
      <c r="C33" s="852"/>
      <c r="D33" s="852"/>
      <c r="E33" s="852"/>
      <c r="F33" s="852"/>
      <c r="G33" s="852"/>
      <c r="H33" s="853"/>
      <c r="I33" s="854">
        <f>SUM(I34:I36)</f>
        <v>2060000</v>
      </c>
      <c r="J33" s="527">
        <v>1</v>
      </c>
      <c r="K33" s="587">
        <f>SUM(I43)</f>
        <v>4000000</v>
      </c>
      <c r="L33" s="587">
        <f>SUM(K33:K34)</f>
        <v>91000000</v>
      </c>
    </row>
    <row r="34" spans="1:12" s="528" customFormat="1" ht="72" x14ac:dyDescent="0.2">
      <c r="B34" s="616" t="s">
        <v>897</v>
      </c>
      <c r="C34" s="617"/>
      <c r="D34" s="617">
        <v>2</v>
      </c>
      <c r="E34" s="617">
        <v>2</v>
      </c>
      <c r="F34" s="614" t="s">
        <v>961</v>
      </c>
      <c r="G34" s="617">
        <v>4</v>
      </c>
      <c r="H34" s="616" t="s">
        <v>896</v>
      </c>
      <c r="I34" s="514">
        <v>2000000</v>
      </c>
      <c r="J34" s="528">
        <v>2</v>
      </c>
      <c r="K34" s="546">
        <f>SUM(I44,I46,I48,I49,I50,I51,I52,I53,I54,I56,I57,I58,I59,I61,I64,I72,I73,I47,I55)</f>
        <v>87000000</v>
      </c>
    </row>
    <row r="35" spans="1:12" s="528" customFormat="1" ht="72" x14ac:dyDescent="0.2">
      <c r="B35" s="616" t="s">
        <v>901</v>
      </c>
      <c r="C35" s="617"/>
      <c r="D35" s="617">
        <v>2</v>
      </c>
      <c r="E35" s="617">
        <v>2</v>
      </c>
      <c r="F35" s="614" t="s">
        <v>575</v>
      </c>
      <c r="G35" s="617">
        <v>4</v>
      </c>
      <c r="H35" s="616" t="s">
        <v>523</v>
      </c>
      <c r="I35" s="514">
        <v>30000</v>
      </c>
      <c r="J35" s="528">
        <v>3</v>
      </c>
      <c r="K35" s="529">
        <f>SUM(I34,I35,I36+I65)</f>
        <v>4060000</v>
      </c>
      <c r="L35" s="529">
        <f>SUM(K35:K37)</f>
        <v>4060000</v>
      </c>
    </row>
    <row r="36" spans="1:12" s="528" customFormat="1" ht="72" x14ac:dyDescent="0.2">
      <c r="B36" s="616" t="s">
        <v>902</v>
      </c>
      <c r="C36" s="617"/>
      <c r="D36" s="617">
        <v>2</v>
      </c>
      <c r="E36" s="617">
        <v>2</v>
      </c>
      <c r="F36" s="614" t="s">
        <v>576</v>
      </c>
      <c r="G36" s="617">
        <v>4</v>
      </c>
      <c r="H36" s="616" t="s">
        <v>523</v>
      </c>
      <c r="I36" s="514">
        <v>30000</v>
      </c>
      <c r="J36" s="528">
        <v>4</v>
      </c>
    </row>
    <row r="37" spans="1:12" s="527" customFormat="1" x14ac:dyDescent="0.2">
      <c r="A37" s="527">
        <f>COUNT(I38:I40)</f>
        <v>3</v>
      </c>
      <c r="B37" s="851" t="s">
        <v>595</v>
      </c>
      <c r="C37" s="852"/>
      <c r="D37" s="852"/>
      <c r="E37" s="852"/>
      <c r="F37" s="852"/>
      <c r="G37" s="852"/>
      <c r="H37" s="853"/>
      <c r="I37" s="854">
        <f>SUM(I38:I40)</f>
        <v>110000000</v>
      </c>
      <c r="J37" s="527">
        <v>5</v>
      </c>
    </row>
    <row r="38" spans="1:12" s="528" customFormat="1" ht="120" x14ac:dyDescent="0.2">
      <c r="B38" s="616" t="s">
        <v>581</v>
      </c>
      <c r="C38" s="617"/>
      <c r="D38" s="617">
        <v>5</v>
      </c>
      <c r="E38" s="617">
        <v>3</v>
      </c>
      <c r="F38" s="614" t="s">
        <v>1061</v>
      </c>
      <c r="G38" s="617">
        <v>8</v>
      </c>
      <c r="H38" s="616" t="s">
        <v>596</v>
      </c>
      <c r="I38" s="514">
        <v>10000000</v>
      </c>
      <c r="J38" s="528">
        <v>6</v>
      </c>
      <c r="K38" s="529"/>
      <c r="L38" s="529">
        <f>SUM(K38:K40)</f>
        <v>142000000</v>
      </c>
    </row>
    <row r="39" spans="1:12" s="528" customFormat="1" ht="120" x14ac:dyDescent="0.2">
      <c r="B39" s="616" t="s">
        <v>586</v>
      </c>
      <c r="C39" s="617"/>
      <c r="D39" s="617">
        <v>5</v>
      </c>
      <c r="E39" s="617">
        <v>3</v>
      </c>
      <c r="F39" s="614" t="s">
        <v>1020</v>
      </c>
      <c r="G39" s="617">
        <v>8</v>
      </c>
      <c r="H39" s="616" t="s">
        <v>620</v>
      </c>
      <c r="I39" s="514">
        <v>75000000</v>
      </c>
      <c r="J39" s="528">
        <v>7</v>
      </c>
      <c r="K39" s="529">
        <f>SUM(I38,I69,)</f>
        <v>12000000</v>
      </c>
    </row>
    <row r="40" spans="1:12" s="528" customFormat="1" ht="72" x14ac:dyDescent="0.2">
      <c r="B40" s="616" t="s">
        <v>900</v>
      </c>
      <c r="C40" s="612"/>
      <c r="D40" s="617">
        <v>5</v>
      </c>
      <c r="E40" s="617">
        <v>3</v>
      </c>
      <c r="F40" s="581" t="s">
        <v>973</v>
      </c>
      <c r="G40" s="617">
        <v>8</v>
      </c>
      <c r="H40" s="616" t="s">
        <v>620</v>
      </c>
      <c r="I40" s="538">
        <v>25000000</v>
      </c>
      <c r="J40" s="528">
        <v>8</v>
      </c>
      <c r="K40" s="529">
        <f>SUM(I39,I40,I74)</f>
        <v>130000000</v>
      </c>
    </row>
    <row r="41" spans="1:12" s="601" customFormat="1" x14ac:dyDescent="0.2">
      <c r="B41" s="847" t="s">
        <v>597</v>
      </c>
      <c r="C41" s="848"/>
      <c r="D41" s="848"/>
      <c r="E41" s="848"/>
      <c r="F41" s="848"/>
      <c r="G41" s="848"/>
      <c r="H41" s="849"/>
      <c r="I41" s="850">
        <f>SUM(I42,I45,I60)</f>
        <v>68500000</v>
      </c>
      <c r="K41" s="590">
        <f>SUM(I33+I37+I42+I45+I60+I63+I67+I71)</f>
        <v>238060000</v>
      </c>
    </row>
    <row r="42" spans="1:12" s="527" customFormat="1" x14ac:dyDescent="0.2">
      <c r="A42" s="527">
        <f>COUNT(I43:I44)</f>
        <v>2</v>
      </c>
      <c r="B42" s="851" t="s">
        <v>598</v>
      </c>
      <c r="C42" s="852"/>
      <c r="D42" s="852"/>
      <c r="E42" s="852"/>
      <c r="F42" s="852"/>
      <c r="G42" s="852"/>
      <c r="H42" s="853"/>
      <c r="I42" s="854">
        <f>SUM(I43:I44)</f>
        <v>11000000</v>
      </c>
    </row>
    <row r="43" spans="1:12" s="534" customFormat="1" ht="96" x14ac:dyDescent="0.2">
      <c r="B43" s="616" t="s">
        <v>862</v>
      </c>
      <c r="C43" s="582">
        <v>4</v>
      </c>
      <c r="D43" s="545">
        <v>5</v>
      </c>
      <c r="E43" s="617">
        <v>1</v>
      </c>
      <c r="F43" s="614" t="s">
        <v>955</v>
      </c>
      <c r="G43" s="617">
        <v>1</v>
      </c>
      <c r="H43" s="616" t="s">
        <v>522</v>
      </c>
      <c r="I43" s="631">
        <v>4000000</v>
      </c>
    </row>
    <row r="44" spans="1:12" s="534" customFormat="1" ht="48" x14ac:dyDescent="0.2">
      <c r="B44" s="616" t="s">
        <v>599</v>
      </c>
      <c r="C44" s="617"/>
      <c r="D44" s="613">
        <v>5</v>
      </c>
      <c r="E44" s="617">
        <v>1</v>
      </c>
      <c r="F44" s="614" t="s">
        <v>1055</v>
      </c>
      <c r="G44" s="617" t="s">
        <v>520</v>
      </c>
      <c r="H44" s="616" t="s">
        <v>522</v>
      </c>
      <c r="I44" s="536">
        <v>7000000</v>
      </c>
    </row>
    <row r="45" spans="1:12" s="527" customFormat="1" x14ac:dyDescent="0.2">
      <c r="A45" s="527">
        <f>COUNT(I46:I59)</f>
        <v>14</v>
      </c>
      <c r="B45" s="851" t="s">
        <v>600</v>
      </c>
      <c r="C45" s="852"/>
      <c r="D45" s="852"/>
      <c r="E45" s="852"/>
      <c r="F45" s="852"/>
      <c r="G45" s="852"/>
      <c r="H45" s="853"/>
      <c r="I45" s="854">
        <f>SUM(I46:I59)</f>
        <v>42500000</v>
      </c>
    </row>
    <row r="46" spans="1:12" s="534" customFormat="1" ht="144" x14ac:dyDescent="0.2">
      <c r="B46" s="616" t="s">
        <v>817</v>
      </c>
      <c r="C46" s="617"/>
      <c r="D46" s="613">
        <v>5</v>
      </c>
      <c r="E46" s="617">
        <v>1</v>
      </c>
      <c r="F46" s="614" t="s">
        <v>572</v>
      </c>
      <c r="G46" s="617" t="s">
        <v>520</v>
      </c>
      <c r="H46" s="616" t="s">
        <v>522</v>
      </c>
      <c r="I46" s="535">
        <v>1000000</v>
      </c>
      <c r="K46" s="589"/>
    </row>
    <row r="47" spans="1:12" s="534" customFormat="1" ht="192" x14ac:dyDescent="0.2">
      <c r="B47" s="616" t="s">
        <v>601</v>
      </c>
      <c r="C47" s="617"/>
      <c r="D47" s="613">
        <v>5</v>
      </c>
      <c r="E47" s="617">
        <v>1</v>
      </c>
      <c r="F47" s="614" t="s">
        <v>1021</v>
      </c>
      <c r="G47" s="617">
        <v>3</v>
      </c>
      <c r="H47" s="616" t="s">
        <v>522</v>
      </c>
      <c r="I47" s="536">
        <v>5000000</v>
      </c>
    </row>
    <row r="48" spans="1:12" s="534" customFormat="1" ht="144" x14ac:dyDescent="0.2">
      <c r="B48" s="616" t="s">
        <v>602</v>
      </c>
      <c r="C48" s="617"/>
      <c r="D48" s="613">
        <v>5</v>
      </c>
      <c r="E48" s="617">
        <v>1</v>
      </c>
      <c r="F48" s="614" t="s">
        <v>1022</v>
      </c>
      <c r="G48" s="617">
        <v>2</v>
      </c>
      <c r="H48" s="616" t="s">
        <v>522</v>
      </c>
      <c r="I48" s="536">
        <v>1500000</v>
      </c>
    </row>
    <row r="49" spans="1:9" s="534" customFormat="1" ht="120" x14ac:dyDescent="0.2">
      <c r="B49" s="616" t="s">
        <v>892</v>
      </c>
      <c r="C49" s="617"/>
      <c r="D49" s="613">
        <v>5</v>
      </c>
      <c r="E49" s="617">
        <v>1</v>
      </c>
      <c r="F49" s="614" t="s">
        <v>956</v>
      </c>
      <c r="G49" s="617" t="s">
        <v>520</v>
      </c>
      <c r="H49" s="616" t="s">
        <v>522</v>
      </c>
      <c r="I49" s="627">
        <v>1000000</v>
      </c>
    </row>
    <row r="50" spans="1:9" s="534" customFormat="1" ht="96" x14ac:dyDescent="0.2">
      <c r="B50" s="616" t="s">
        <v>893</v>
      </c>
      <c r="C50" s="617"/>
      <c r="D50" s="613">
        <v>5</v>
      </c>
      <c r="E50" s="617">
        <v>1</v>
      </c>
      <c r="F50" s="614" t="s">
        <v>957</v>
      </c>
      <c r="G50" s="617">
        <v>3</v>
      </c>
      <c r="H50" s="616" t="s">
        <v>522</v>
      </c>
      <c r="I50" s="627">
        <v>1000000</v>
      </c>
    </row>
    <row r="51" spans="1:9" s="534" customFormat="1" ht="96" x14ac:dyDescent="0.2">
      <c r="B51" s="616" t="s">
        <v>603</v>
      </c>
      <c r="C51" s="617"/>
      <c r="D51" s="613">
        <v>5</v>
      </c>
      <c r="E51" s="617">
        <v>1</v>
      </c>
      <c r="F51" s="614" t="s">
        <v>532</v>
      </c>
      <c r="G51" s="617">
        <v>1</v>
      </c>
      <c r="H51" s="616" t="s">
        <v>522</v>
      </c>
      <c r="I51" s="536">
        <v>3000000</v>
      </c>
    </row>
    <row r="52" spans="1:9" s="534" customFormat="1" ht="120" x14ac:dyDescent="0.2">
      <c r="B52" s="616" t="s">
        <v>958</v>
      </c>
      <c r="C52" s="617"/>
      <c r="D52" s="613">
        <v>5</v>
      </c>
      <c r="E52" s="617">
        <v>1</v>
      </c>
      <c r="F52" s="614" t="s">
        <v>959</v>
      </c>
      <c r="G52" s="617">
        <v>2</v>
      </c>
      <c r="H52" s="616" t="s">
        <v>522</v>
      </c>
      <c r="I52" s="627">
        <v>1000000</v>
      </c>
    </row>
    <row r="53" spans="1:9" s="534" customFormat="1" ht="96" x14ac:dyDescent="0.2">
      <c r="B53" s="616" t="s">
        <v>894</v>
      </c>
      <c r="C53" s="617"/>
      <c r="D53" s="613">
        <v>5</v>
      </c>
      <c r="E53" s="617">
        <v>1</v>
      </c>
      <c r="F53" s="614" t="s">
        <v>960</v>
      </c>
      <c r="G53" s="617">
        <v>1</v>
      </c>
      <c r="H53" s="616" t="s">
        <v>522</v>
      </c>
      <c r="I53" s="627">
        <v>2000000</v>
      </c>
    </row>
    <row r="54" spans="1:9" s="534" customFormat="1" ht="96" x14ac:dyDescent="0.2">
      <c r="B54" s="616" t="s">
        <v>533</v>
      </c>
      <c r="C54" s="617"/>
      <c r="D54" s="613">
        <v>5</v>
      </c>
      <c r="E54" s="617">
        <v>1</v>
      </c>
      <c r="F54" s="614" t="s">
        <v>1056</v>
      </c>
      <c r="G54" s="617">
        <v>3</v>
      </c>
      <c r="H54" s="616" t="s">
        <v>522</v>
      </c>
      <c r="I54" s="627">
        <v>2000000</v>
      </c>
    </row>
    <row r="55" spans="1:9" s="534" customFormat="1" ht="72" x14ac:dyDescent="0.2">
      <c r="B55" s="616" t="s">
        <v>851</v>
      </c>
      <c r="C55" s="617"/>
      <c r="D55" s="613" t="s">
        <v>529</v>
      </c>
      <c r="E55" s="617">
        <v>1</v>
      </c>
      <c r="F55" s="614" t="s">
        <v>534</v>
      </c>
      <c r="G55" s="617">
        <v>1</v>
      </c>
      <c r="H55" s="616" t="s">
        <v>522</v>
      </c>
      <c r="I55" s="627">
        <v>2000000</v>
      </c>
    </row>
    <row r="56" spans="1:9" s="534" customFormat="1" ht="96" x14ac:dyDescent="0.2">
      <c r="B56" s="616" t="s">
        <v>589</v>
      </c>
      <c r="C56" s="617"/>
      <c r="D56" s="613">
        <v>5</v>
      </c>
      <c r="E56" s="617">
        <v>1</v>
      </c>
      <c r="F56" s="614" t="s">
        <v>535</v>
      </c>
      <c r="G56" s="617">
        <v>3</v>
      </c>
      <c r="H56" s="616" t="s">
        <v>522</v>
      </c>
      <c r="I56" s="627">
        <v>2000000</v>
      </c>
    </row>
    <row r="57" spans="1:9" s="534" customFormat="1" ht="192" x14ac:dyDescent="0.2">
      <c r="B57" s="616" t="s">
        <v>605</v>
      </c>
      <c r="C57" s="617"/>
      <c r="D57" s="613">
        <v>5</v>
      </c>
      <c r="E57" s="617">
        <v>1</v>
      </c>
      <c r="F57" s="614" t="s">
        <v>1057</v>
      </c>
      <c r="G57" s="617">
        <v>3</v>
      </c>
      <c r="H57" s="616" t="s">
        <v>522</v>
      </c>
      <c r="I57" s="536">
        <v>7000000</v>
      </c>
    </row>
    <row r="58" spans="1:9" s="534" customFormat="1" ht="72" x14ac:dyDescent="0.2">
      <c r="B58" s="616" t="s">
        <v>606</v>
      </c>
      <c r="C58" s="617"/>
      <c r="D58" s="613">
        <v>5</v>
      </c>
      <c r="E58" s="617">
        <v>1</v>
      </c>
      <c r="F58" s="614" t="s">
        <v>1058</v>
      </c>
      <c r="G58" s="617">
        <v>1</v>
      </c>
      <c r="H58" s="616" t="s">
        <v>522</v>
      </c>
      <c r="I58" s="627">
        <v>7000000</v>
      </c>
    </row>
    <row r="59" spans="1:9" s="534" customFormat="1" ht="96" x14ac:dyDescent="0.2">
      <c r="B59" s="616" t="s">
        <v>607</v>
      </c>
      <c r="C59" s="617"/>
      <c r="D59" s="613">
        <v>5</v>
      </c>
      <c r="E59" s="617">
        <v>1</v>
      </c>
      <c r="F59" s="614" t="s">
        <v>1059</v>
      </c>
      <c r="G59" s="617">
        <v>1</v>
      </c>
      <c r="H59" s="616" t="s">
        <v>522</v>
      </c>
      <c r="I59" s="627">
        <v>7000000</v>
      </c>
    </row>
    <row r="60" spans="1:9" s="527" customFormat="1" x14ac:dyDescent="0.2">
      <c r="A60" s="527">
        <f>COUNT(I61)</f>
        <v>1</v>
      </c>
      <c r="B60" s="851" t="s">
        <v>608</v>
      </c>
      <c r="C60" s="852"/>
      <c r="D60" s="852"/>
      <c r="E60" s="852"/>
      <c r="F60" s="852"/>
      <c r="G60" s="852"/>
      <c r="H60" s="853"/>
      <c r="I60" s="854">
        <f>SUM(I61)</f>
        <v>15000000</v>
      </c>
    </row>
    <row r="61" spans="1:9" s="534" customFormat="1" ht="216" x14ac:dyDescent="0.2">
      <c r="B61" s="616" t="s">
        <v>604</v>
      </c>
      <c r="C61" s="617"/>
      <c r="D61" s="613">
        <v>5</v>
      </c>
      <c r="E61" s="617">
        <v>1</v>
      </c>
      <c r="F61" s="614" t="s">
        <v>1060</v>
      </c>
      <c r="G61" s="617">
        <v>3</v>
      </c>
      <c r="H61" s="616" t="s">
        <v>522</v>
      </c>
      <c r="I61" s="627">
        <v>15000000</v>
      </c>
    </row>
    <row r="62" spans="1:9" s="601" customFormat="1" x14ac:dyDescent="0.2">
      <c r="B62" s="847" t="s">
        <v>609</v>
      </c>
      <c r="C62" s="848"/>
      <c r="D62" s="848"/>
      <c r="E62" s="848"/>
      <c r="F62" s="848"/>
      <c r="G62" s="848"/>
      <c r="H62" s="849"/>
      <c r="I62" s="850">
        <f>SUM(I63)</f>
        <v>4500000</v>
      </c>
    </row>
    <row r="63" spans="1:9" s="527" customFormat="1" x14ac:dyDescent="0.2">
      <c r="A63" s="527">
        <f>COUNT(I64:I65)</f>
        <v>2</v>
      </c>
      <c r="B63" s="851" t="s">
        <v>611</v>
      </c>
      <c r="C63" s="852"/>
      <c r="D63" s="852"/>
      <c r="E63" s="852"/>
      <c r="F63" s="852"/>
      <c r="G63" s="852"/>
      <c r="H63" s="853"/>
      <c r="I63" s="854">
        <f>SUM(I64:I65)</f>
        <v>4500000</v>
      </c>
    </row>
    <row r="64" spans="1:9" s="528" customFormat="1" ht="168" x14ac:dyDescent="0.2">
      <c r="B64" s="616" t="s">
        <v>610</v>
      </c>
      <c r="C64" s="617"/>
      <c r="D64" s="617" t="s">
        <v>529</v>
      </c>
      <c r="E64" s="617">
        <v>1</v>
      </c>
      <c r="F64" s="614" t="s">
        <v>1015</v>
      </c>
      <c r="G64" s="617">
        <v>3</v>
      </c>
      <c r="H64" s="616" t="s">
        <v>573</v>
      </c>
      <c r="I64" s="627">
        <v>2500000</v>
      </c>
    </row>
    <row r="65" spans="1:9" s="528" customFormat="1" ht="96" x14ac:dyDescent="0.2">
      <c r="B65" s="616" t="s">
        <v>1008</v>
      </c>
      <c r="C65" s="617"/>
      <c r="D65" s="617" t="s">
        <v>529</v>
      </c>
      <c r="E65" s="617">
        <v>1</v>
      </c>
      <c r="F65" s="614" t="s">
        <v>1007</v>
      </c>
      <c r="G65" s="617">
        <v>3</v>
      </c>
      <c r="H65" s="616" t="s">
        <v>573</v>
      </c>
      <c r="I65" s="627">
        <v>2000000</v>
      </c>
    </row>
    <row r="66" spans="1:9" s="601" customFormat="1" x14ac:dyDescent="0.2">
      <c r="B66" s="847" t="s">
        <v>612</v>
      </c>
      <c r="C66" s="848"/>
      <c r="D66" s="848"/>
      <c r="E66" s="848"/>
      <c r="F66" s="848"/>
      <c r="G66" s="848"/>
      <c r="H66" s="849"/>
      <c r="I66" s="850">
        <f>SUM(I67)</f>
        <v>3000000</v>
      </c>
    </row>
    <row r="67" spans="1:9" s="527" customFormat="1" x14ac:dyDescent="0.2">
      <c r="A67" s="527">
        <f>COUNT(I68:I69)</f>
        <v>2</v>
      </c>
      <c r="B67" s="851" t="s">
        <v>613</v>
      </c>
      <c r="C67" s="852"/>
      <c r="D67" s="852"/>
      <c r="E67" s="852"/>
      <c r="F67" s="852"/>
      <c r="G67" s="852"/>
      <c r="H67" s="853"/>
      <c r="I67" s="854">
        <f>SUM(I68:I69)</f>
        <v>3000000</v>
      </c>
    </row>
    <row r="68" spans="1:9" s="527" customFormat="1" ht="144" x14ac:dyDescent="0.2">
      <c r="B68" s="616" t="s">
        <v>1185</v>
      </c>
      <c r="C68" s="855"/>
      <c r="D68" s="613">
        <v>5</v>
      </c>
      <c r="E68" s="613">
        <v>3</v>
      </c>
      <c r="F68" s="616" t="s">
        <v>1186</v>
      </c>
      <c r="G68" s="613">
        <v>7</v>
      </c>
      <c r="H68" s="616" t="s">
        <v>584</v>
      </c>
      <c r="I68" s="618">
        <v>1000000</v>
      </c>
    </row>
    <row r="69" spans="1:9" ht="144" x14ac:dyDescent="0.2">
      <c r="B69" s="616" t="s">
        <v>583</v>
      </c>
      <c r="C69" s="617"/>
      <c r="D69" s="613">
        <v>5</v>
      </c>
      <c r="E69" s="617">
        <v>3</v>
      </c>
      <c r="F69" s="614" t="s">
        <v>585</v>
      </c>
      <c r="G69" s="617">
        <v>9</v>
      </c>
      <c r="H69" s="616" t="s">
        <v>584</v>
      </c>
      <c r="I69" s="538">
        <v>2000000</v>
      </c>
    </row>
    <row r="70" spans="1:9" s="601" customFormat="1" x14ac:dyDescent="0.2">
      <c r="B70" s="847" t="s">
        <v>614</v>
      </c>
      <c r="C70" s="848"/>
      <c r="D70" s="848"/>
      <c r="E70" s="848"/>
      <c r="F70" s="848"/>
      <c r="G70" s="848"/>
      <c r="H70" s="849"/>
      <c r="I70" s="850">
        <f>SUM(I71)</f>
        <v>50000000</v>
      </c>
    </row>
    <row r="71" spans="1:9" s="527" customFormat="1" x14ac:dyDescent="0.2">
      <c r="A71" s="527">
        <f>COUNT(I72:I74)</f>
        <v>3</v>
      </c>
      <c r="B71" s="851" t="s">
        <v>903</v>
      </c>
      <c r="C71" s="852"/>
      <c r="D71" s="852"/>
      <c r="E71" s="852"/>
      <c r="F71" s="852"/>
      <c r="G71" s="852"/>
      <c r="H71" s="853"/>
      <c r="I71" s="854">
        <f>SUM(I72:I74)</f>
        <v>50000000</v>
      </c>
    </row>
    <row r="72" spans="1:9" ht="96" x14ac:dyDescent="0.2">
      <c r="B72" s="634" t="s">
        <v>895</v>
      </c>
      <c r="C72" s="856"/>
      <c r="D72" s="602">
        <v>5</v>
      </c>
      <c r="E72" s="613">
        <v>1</v>
      </c>
      <c r="F72" s="616" t="s">
        <v>962</v>
      </c>
      <c r="G72" s="583">
        <v>1</v>
      </c>
      <c r="H72" s="616" t="s">
        <v>719</v>
      </c>
      <c r="I72" s="627">
        <v>10000000</v>
      </c>
    </row>
    <row r="73" spans="1:9" ht="144" x14ac:dyDescent="0.2">
      <c r="B73" s="634" t="s">
        <v>993</v>
      </c>
      <c r="C73" s="856"/>
      <c r="D73" s="613">
        <v>5</v>
      </c>
      <c r="E73" s="613">
        <v>1</v>
      </c>
      <c r="F73" s="616" t="s">
        <v>963</v>
      </c>
      <c r="G73" s="583">
        <v>3</v>
      </c>
      <c r="H73" s="616" t="s">
        <v>719</v>
      </c>
      <c r="I73" s="627">
        <v>10000000</v>
      </c>
    </row>
    <row r="74" spans="1:9" ht="96" x14ac:dyDescent="0.2">
      <c r="B74" s="584" t="s">
        <v>898</v>
      </c>
      <c r="C74" s="856"/>
      <c r="D74" s="602">
        <v>5</v>
      </c>
      <c r="E74" s="613">
        <v>3</v>
      </c>
      <c r="F74" s="616" t="s">
        <v>964</v>
      </c>
      <c r="G74" s="613">
        <v>8</v>
      </c>
      <c r="H74" s="616" t="s">
        <v>719</v>
      </c>
      <c r="I74" s="538">
        <v>30000000</v>
      </c>
    </row>
    <row r="75" spans="1:9" s="544" customFormat="1" x14ac:dyDescent="0.2">
      <c r="A75" s="641">
        <f>SUM(A76+A79+A82+A85)</f>
        <v>8</v>
      </c>
      <c r="B75" s="967" t="s">
        <v>674</v>
      </c>
      <c r="C75" s="968"/>
      <c r="D75" s="968"/>
      <c r="E75" s="968"/>
      <c r="F75" s="844"/>
      <c r="G75" s="844"/>
      <c r="H75" s="845"/>
      <c r="I75" s="846">
        <f>SUM(I76,I79,I82,I85)</f>
        <v>99477000</v>
      </c>
    </row>
    <row r="76" spans="1:9" s="544" customFormat="1" x14ac:dyDescent="0.2">
      <c r="A76" s="544">
        <f>COUNT(I77:I78)</f>
        <v>2</v>
      </c>
      <c r="B76" s="961" t="s">
        <v>619</v>
      </c>
      <c r="C76" s="962"/>
      <c r="D76" s="962"/>
      <c r="E76" s="962"/>
      <c r="F76" s="962"/>
      <c r="G76" s="962"/>
      <c r="H76" s="963"/>
      <c r="I76" s="593">
        <f>SUM(I77:I78)</f>
        <v>40000000</v>
      </c>
    </row>
    <row r="77" spans="1:9" s="534" customFormat="1" ht="48" x14ac:dyDescent="0.2">
      <c r="B77" s="616" t="s">
        <v>887</v>
      </c>
      <c r="C77" s="838"/>
      <c r="D77" s="617">
        <v>5</v>
      </c>
      <c r="E77" s="617">
        <v>1</v>
      </c>
      <c r="F77" s="614" t="s">
        <v>965</v>
      </c>
      <c r="G77" s="617">
        <v>3</v>
      </c>
      <c r="H77" s="614" t="s">
        <v>889</v>
      </c>
      <c r="I77" s="631">
        <v>30000000</v>
      </c>
    </row>
    <row r="78" spans="1:9" s="534" customFormat="1" ht="144" x14ac:dyDescent="0.2">
      <c r="B78" s="616" t="s">
        <v>888</v>
      </c>
      <c r="C78" s="838"/>
      <c r="D78" s="617">
        <v>5</v>
      </c>
      <c r="E78" s="617">
        <v>1</v>
      </c>
      <c r="F78" s="614" t="s">
        <v>966</v>
      </c>
      <c r="G78" s="617">
        <v>3</v>
      </c>
      <c r="H78" s="614" t="s">
        <v>889</v>
      </c>
      <c r="I78" s="631">
        <v>10000000</v>
      </c>
    </row>
    <row r="79" spans="1:9" s="544" customFormat="1" x14ac:dyDescent="0.2">
      <c r="A79" s="544">
        <f>COUNT(I80:I81)</f>
        <v>2</v>
      </c>
      <c r="B79" s="961" t="s">
        <v>1121</v>
      </c>
      <c r="C79" s="962"/>
      <c r="D79" s="962"/>
      <c r="E79" s="962"/>
      <c r="F79" s="962"/>
      <c r="G79" s="962"/>
      <c r="H79" s="963"/>
      <c r="I79" s="593">
        <f>SUM(I80:I81)</f>
        <v>2000000</v>
      </c>
    </row>
    <row r="80" spans="1:9" s="544" customFormat="1" ht="96" x14ac:dyDescent="0.2">
      <c r="B80" s="616" t="s">
        <v>1185</v>
      </c>
      <c r="C80" s="855"/>
      <c r="D80" s="613">
        <v>5</v>
      </c>
      <c r="E80" s="613">
        <v>3</v>
      </c>
      <c r="F80" s="616" t="s">
        <v>1186</v>
      </c>
      <c r="G80" s="613">
        <v>7</v>
      </c>
      <c r="H80" s="616" t="s">
        <v>1187</v>
      </c>
      <c r="I80" s="618">
        <v>1000000</v>
      </c>
    </row>
    <row r="81" spans="1:18" s="534" customFormat="1" ht="120" x14ac:dyDescent="0.2">
      <c r="B81" s="616" t="s">
        <v>580</v>
      </c>
      <c r="C81" s="838"/>
      <c r="D81" s="617">
        <v>5</v>
      </c>
      <c r="E81" s="617">
        <v>3</v>
      </c>
      <c r="F81" s="614" t="s">
        <v>588</v>
      </c>
      <c r="G81" s="838"/>
      <c r="H81" s="614" t="s">
        <v>889</v>
      </c>
      <c r="I81" s="538">
        <v>1000000</v>
      </c>
    </row>
    <row r="82" spans="1:18" s="534" customFormat="1" x14ac:dyDescent="0.2">
      <c r="A82" s="534">
        <f>COUNT(I83:I84)</f>
        <v>2</v>
      </c>
      <c r="B82" s="961" t="s">
        <v>1122</v>
      </c>
      <c r="C82" s="962"/>
      <c r="D82" s="962"/>
      <c r="E82" s="962"/>
      <c r="F82" s="962"/>
      <c r="G82" s="962"/>
      <c r="H82" s="963"/>
      <c r="I82" s="593">
        <f>SUM(I83:I84)</f>
        <v>10000000</v>
      </c>
    </row>
    <row r="83" spans="1:18" s="534" customFormat="1" ht="120" x14ac:dyDescent="0.2">
      <c r="B83" s="616" t="s">
        <v>581</v>
      </c>
      <c r="C83" s="838"/>
      <c r="D83" s="617">
        <v>5</v>
      </c>
      <c r="E83" s="617">
        <v>3</v>
      </c>
      <c r="F83" s="616" t="s">
        <v>967</v>
      </c>
      <c r="G83" s="617">
        <v>9</v>
      </c>
      <c r="H83" s="614" t="s">
        <v>889</v>
      </c>
      <c r="I83" s="538">
        <v>8000000</v>
      </c>
      <c r="K83" s="632"/>
      <c r="L83" s="586"/>
      <c r="M83" s="633"/>
      <c r="N83" s="633"/>
      <c r="O83" s="632"/>
      <c r="P83" s="633"/>
      <c r="Q83" s="571"/>
      <c r="R83" s="586"/>
    </row>
    <row r="84" spans="1:18" s="534" customFormat="1" ht="77.25" customHeight="1" x14ac:dyDescent="0.2">
      <c r="B84" s="585" t="s">
        <v>582</v>
      </c>
      <c r="C84" s="514">
        <v>2000000</v>
      </c>
      <c r="D84" s="617">
        <v>5</v>
      </c>
      <c r="E84" s="617">
        <v>3</v>
      </c>
      <c r="F84" s="585" t="s">
        <v>968</v>
      </c>
      <c r="G84" s="617">
        <v>9</v>
      </c>
      <c r="H84" s="614" t="s">
        <v>889</v>
      </c>
      <c r="I84" s="514">
        <v>2000000</v>
      </c>
      <c r="K84" s="632"/>
      <c r="L84" s="586"/>
      <c r="M84" s="633"/>
      <c r="N84" s="633"/>
      <c r="O84" s="632"/>
      <c r="P84" s="633"/>
      <c r="Q84" s="571"/>
      <c r="R84" s="586"/>
    </row>
    <row r="85" spans="1:18" s="534" customFormat="1" x14ac:dyDescent="0.2">
      <c r="A85" s="534">
        <f>COUNT(I86:I87)</f>
        <v>2</v>
      </c>
      <c r="B85" s="961" t="s">
        <v>1123</v>
      </c>
      <c r="C85" s="962"/>
      <c r="D85" s="962"/>
      <c r="E85" s="962"/>
      <c r="F85" s="962"/>
      <c r="G85" s="962"/>
      <c r="H85" s="963"/>
      <c r="I85" s="593">
        <f>SUM(I86:I87)</f>
        <v>47477000</v>
      </c>
    </row>
    <row r="86" spans="1:18" s="586" customFormat="1" ht="96" x14ac:dyDescent="0.2">
      <c r="B86" s="585" t="s">
        <v>587</v>
      </c>
      <c r="C86" s="514"/>
      <c r="D86" s="617">
        <v>5</v>
      </c>
      <c r="E86" s="617">
        <v>3</v>
      </c>
      <c r="F86" s="585" t="s">
        <v>969</v>
      </c>
      <c r="G86" s="617">
        <v>10</v>
      </c>
      <c r="H86" s="616" t="s">
        <v>536</v>
      </c>
      <c r="I86" s="538">
        <v>10000000</v>
      </c>
    </row>
    <row r="87" spans="1:18" s="586" customFormat="1" ht="72" x14ac:dyDescent="0.2">
      <c r="B87" s="585" t="s">
        <v>1090</v>
      </c>
      <c r="C87" s="514"/>
      <c r="D87" s="617">
        <v>5</v>
      </c>
      <c r="E87" s="617">
        <v>3</v>
      </c>
      <c r="F87" s="585" t="s">
        <v>970</v>
      </c>
      <c r="G87" s="617">
        <v>10</v>
      </c>
      <c r="H87" s="616" t="s">
        <v>539</v>
      </c>
      <c r="I87" s="538">
        <v>37477000</v>
      </c>
    </row>
    <row r="88" spans="1:18" s="544" customFormat="1" x14ac:dyDescent="0.2">
      <c r="A88" s="641">
        <f>SUM(A89)</f>
        <v>1</v>
      </c>
      <c r="B88" s="967" t="s">
        <v>890</v>
      </c>
      <c r="C88" s="968"/>
      <c r="D88" s="968"/>
      <c r="E88" s="968"/>
      <c r="F88" s="968"/>
      <c r="G88" s="844"/>
      <c r="H88" s="845"/>
      <c r="I88" s="846">
        <f>SUM(I89)</f>
        <v>1000000</v>
      </c>
    </row>
    <row r="89" spans="1:18" s="526" customFormat="1" x14ac:dyDescent="0.2">
      <c r="A89" s="526">
        <f>COUNT(I90)</f>
        <v>1</v>
      </c>
      <c r="B89" s="961" t="s">
        <v>891</v>
      </c>
      <c r="C89" s="962"/>
      <c r="D89" s="962"/>
      <c r="E89" s="962"/>
      <c r="F89" s="962"/>
      <c r="G89" s="962"/>
      <c r="H89" s="963"/>
      <c r="I89" s="562">
        <f>SUM(I90)</f>
        <v>1000000</v>
      </c>
    </row>
    <row r="90" spans="1:18" s="534" customFormat="1" ht="96" x14ac:dyDescent="0.2">
      <c r="B90" s="616" t="s">
        <v>616</v>
      </c>
      <c r="C90" s="617"/>
      <c r="D90" s="613">
        <v>5</v>
      </c>
      <c r="E90" s="617">
        <v>1</v>
      </c>
      <c r="F90" s="614" t="s">
        <v>537</v>
      </c>
      <c r="G90" s="617">
        <v>2</v>
      </c>
      <c r="H90" s="616" t="s">
        <v>538</v>
      </c>
      <c r="I90" s="536">
        <v>1000000</v>
      </c>
    </row>
    <row r="91" spans="1:18" s="543" customFormat="1" ht="56.25" customHeight="1" x14ac:dyDescent="0.2">
      <c r="B91" s="969" t="s">
        <v>1193</v>
      </c>
      <c r="C91" s="970"/>
      <c r="D91" s="970"/>
      <c r="E91" s="970"/>
      <c r="F91" s="970"/>
      <c r="G91" s="970"/>
      <c r="H91" s="971"/>
      <c r="I91" s="857">
        <f>SUM(I107,I92,I153)</f>
        <v>1312369300</v>
      </c>
    </row>
    <row r="92" spans="1:18" s="544" customFormat="1" x14ac:dyDescent="0.2">
      <c r="A92" s="641">
        <f>SUM(A93+A95+A97+A100+A103)</f>
        <v>8</v>
      </c>
      <c r="B92" s="843" t="s">
        <v>590</v>
      </c>
      <c r="C92" s="844"/>
      <c r="D92" s="844"/>
      <c r="E92" s="844"/>
      <c r="F92" s="844"/>
      <c r="G92" s="844"/>
      <c r="H92" s="845"/>
      <c r="I92" s="846">
        <f>I93+I95+I97+I100+I103</f>
        <v>63952800</v>
      </c>
      <c r="J92" s="591"/>
    </row>
    <row r="93" spans="1:18" s="526" customFormat="1" x14ac:dyDescent="0.2">
      <c r="A93" s="526">
        <f>COUNT(I94)</f>
        <v>1</v>
      </c>
      <c r="B93" s="961" t="s">
        <v>621</v>
      </c>
      <c r="C93" s="962"/>
      <c r="D93" s="962"/>
      <c r="E93" s="962"/>
      <c r="F93" s="962"/>
      <c r="G93" s="962"/>
      <c r="H93" s="963"/>
      <c r="I93" s="562">
        <f>SUM(I94:I94)</f>
        <v>406500</v>
      </c>
    </row>
    <row r="94" spans="1:18" ht="129.75" customHeight="1" x14ac:dyDescent="0.2">
      <c r="B94" s="616" t="s">
        <v>869</v>
      </c>
      <c r="C94" s="617">
        <v>8</v>
      </c>
      <c r="D94" s="617">
        <v>2</v>
      </c>
      <c r="E94" s="617">
        <v>1</v>
      </c>
      <c r="F94" s="614" t="s">
        <v>1002</v>
      </c>
      <c r="G94" s="617" t="s">
        <v>529</v>
      </c>
      <c r="H94" s="616" t="s">
        <v>826</v>
      </c>
      <c r="I94" s="537">
        <v>406500</v>
      </c>
    </row>
    <row r="95" spans="1:18" s="526" customFormat="1" x14ac:dyDescent="0.2">
      <c r="A95" s="526">
        <f>COUNT(I96:I96)</f>
        <v>1</v>
      </c>
      <c r="B95" s="961" t="s">
        <v>622</v>
      </c>
      <c r="C95" s="962"/>
      <c r="D95" s="962"/>
      <c r="E95" s="962"/>
      <c r="F95" s="962"/>
      <c r="G95" s="962"/>
      <c r="H95" s="963"/>
      <c r="I95" s="599">
        <f>SUM(I96:I96)</f>
        <v>2000000</v>
      </c>
    </row>
    <row r="96" spans="1:18" s="534" customFormat="1" ht="72" x14ac:dyDescent="0.2">
      <c r="B96" s="616" t="s">
        <v>1003</v>
      </c>
      <c r="C96" s="858"/>
      <c r="D96" s="617">
        <v>6</v>
      </c>
      <c r="E96" s="617">
        <v>1</v>
      </c>
      <c r="F96" s="616" t="s">
        <v>942</v>
      </c>
      <c r="G96" s="617">
        <v>1</v>
      </c>
      <c r="H96" s="318" t="s">
        <v>935</v>
      </c>
      <c r="I96" s="514">
        <v>2000000</v>
      </c>
    </row>
    <row r="97" spans="1:13" s="527" customFormat="1" x14ac:dyDescent="0.2">
      <c r="A97" s="527">
        <f>COUNT(I98,I99)</f>
        <v>2</v>
      </c>
      <c r="B97" s="961" t="s">
        <v>623</v>
      </c>
      <c r="C97" s="962"/>
      <c r="D97" s="962"/>
      <c r="E97" s="962"/>
      <c r="F97" s="962"/>
      <c r="G97" s="962"/>
      <c r="H97" s="963"/>
      <c r="I97" s="593">
        <f>SUM(I98:I99)</f>
        <v>3700000</v>
      </c>
    </row>
    <row r="98" spans="1:13" s="527" customFormat="1" ht="144" x14ac:dyDescent="0.2">
      <c r="B98" s="616" t="s">
        <v>874</v>
      </c>
      <c r="C98" s="610">
        <v>53</v>
      </c>
      <c r="D98" s="620">
        <v>1</v>
      </c>
      <c r="E98" s="620">
        <v>1</v>
      </c>
      <c r="F98" s="609" t="s">
        <v>875</v>
      </c>
      <c r="G98" s="620">
        <v>5</v>
      </c>
      <c r="H98" s="608" t="s">
        <v>827</v>
      </c>
      <c r="I98" s="802">
        <v>1500000</v>
      </c>
    </row>
    <row r="99" spans="1:13" s="527" customFormat="1" ht="144" x14ac:dyDescent="0.2">
      <c r="B99" s="616" t="s">
        <v>1029</v>
      </c>
      <c r="C99" s="610"/>
      <c r="D99" s="620" t="s">
        <v>529</v>
      </c>
      <c r="E99" s="620">
        <v>1</v>
      </c>
      <c r="F99" s="609" t="s">
        <v>1126</v>
      </c>
      <c r="G99" s="620">
        <v>1</v>
      </c>
      <c r="H99" s="608" t="s">
        <v>873</v>
      </c>
      <c r="I99" s="802">
        <v>2200000</v>
      </c>
    </row>
    <row r="100" spans="1:13" s="526" customFormat="1" x14ac:dyDescent="0.2">
      <c r="A100" s="526">
        <f>COUNT(I101)</f>
        <v>1</v>
      </c>
      <c r="B100" s="961" t="s">
        <v>1125</v>
      </c>
      <c r="C100" s="962"/>
      <c r="D100" s="962"/>
      <c r="E100" s="962"/>
      <c r="F100" s="962"/>
      <c r="G100" s="962"/>
      <c r="H100" s="963"/>
      <c r="I100" s="572">
        <f>SUM(I101:I101)</f>
        <v>4340000</v>
      </c>
    </row>
    <row r="101" spans="1:13" s="528" customFormat="1" ht="139.5" customHeight="1" x14ac:dyDescent="0.2">
      <c r="B101" s="648" t="s">
        <v>829</v>
      </c>
      <c r="C101" s="617">
        <v>58</v>
      </c>
      <c r="D101" s="626">
        <v>3</v>
      </c>
      <c r="E101" s="626">
        <v>1</v>
      </c>
      <c r="F101" s="566" t="s">
        <v>1062</v>
      </c>
      <c r="G101" s="626" t="s">
        <v>820</v>
      </c>
      <c r="H101" s="648" t="s">
        <v>828</v>
      </c>
      <c r="I101" s="806">
        <v>4340000</v>
      </c>
      <c r="L101" s="529"/>
    </row>
    <row r="102" spans="1:13" s="528" customFormat="1" ht="120" x14ac:dyDescent="0.2">
      <c r="B102" s="804"/>
      <c r="C102" s="612"/>
      <c r="D102" s="564"/>
      <c r="E102" s="564"/>
      <c r="F102" s="805" t="s">
        <v>1063</v>
      </c>
      <c r="G102" s="564"/>
      <c r="H102" s="563"/>
      <c r="I102" s="807"/>
      <c r="L102" s="529"/>
    </row>
    <row r="103" spans="1:13" s="526" customFormat="1" x14ac:dyDescent="0.2">
      <c r="A103" s="526">
        <f>COUNT(I104:I106)</f>
        <v>3</v>
      </c>
      <c r="B103" s="961" t="s">
        <v>1124</v>
      </c>
      <c r="C103" s="962"/>
      <c r="D103" s="962"/>
      <c r="E103" s="962"/>
      <c r="F103" s="962"/>
      <c r="G103" s="962"/>
      <c r="H103" s="963"/>
      <c r="I103" s="572">
        <f>SUM(I104:I106)</f>
        <v>53506300</v>
      </c>
    </row>
    <row r="104" spans="1:13" s="534" customFormat="1" ht="96" x14ac:dyDescent="0.2">
      <c r="B104" s="605" t="s">
        <v>864</v>
      </c>
      <c r="C104" s="838"/>
      <c r="D104" s="617">
        <v>2</v>
      </c>
      <c r="E104" s="617">
        <v>1</v>
      </c>
      <c r="F104" s="616" t="s">
        <v>868</v>
      </c>
      <c r="G104" s="617">
        <v>3</v>
      </c>
      <c r="H104" s="318" t="s">
        <v>579</v>
      </c>
      <c r="I104" s="538">
        <v>999500</v>
      </c>
      <c r="J104" s="623"/>
    </row>
    <row r="105" spans="1:13" s="526" customFormat="1" ht="144" x14ac:dyDescent="0.2">
      <c r="B105" s="616" t="s">
        <v>865</v>
      </c>
      <c r="C105" s="620"/>
      <c r="D105" s="620">
        <v>2</v>
      </c>
      <c r="E105" s="620">
        <v>1</v>
      </c>
      <c r="F105" s="608" t="s">
        <v>867</v>
      </c>
      <c r="G105" s="620">
        <v>3</v>
      </c>
      <c r="H105" s="608" t="s">
        <v>866</v>
      </c>
      <c r="I105" s="538">
        <v>3506800</v>
      </c>
    </row>
    <row r="106" spans="1:13" s="526" customFormat="1" ht="168" x14ac:dyDescent="0.2">
      <c r="B106" s="616" t="s">
        <v>1183</v>
      </c>
      <c r="C106" s="859"/>
      <c r="D106" s="613">
        <v>5</v>
      </c>
      <c r="E106" s="617">
        <v>3</v>
      </c>
      <c r="F106" s="616" t="s">
        <v>1184</v>
      </c>
      <c r="G106" s="617">
        <v>7</v>
      </c>
      <c r="H106" s="616" t="s">
        <v>827</v>
      </c>
      <c r="I106" s="803">
        <v>49000000</v>
      </c>
    </row>
    <row r="107" spans="1:13" s="544" customFormat="1" x14ac:dyDescent="0.2">
      <c r="A107" s="641">
        <f>SUM(A109+A112+A115+A121+A128+A133+A138+A140+A144+A148+A150)</f>
        <v>26</v>
      </c>
      <c r="B107" s="843" t="s">
        <v>593</v>
      </c>
      <c r="C107" s="844"/>
      <c r="D107" s="844"/>
      <c r="E107" s="844"/>
      <c r="F107" s="844"/>
      <c r="G107" s="844"/>
      <c r="H107" s="845"/>
      <c r="I107" s="846">
        <f>SUM(I108,I114,I121,I127,I132,I137,I147,I150)</f>
        <v>1091056500</v>
      </c>
    </row>
    <row r="108" spans="1:13" s="601" customFormat="1" x14ac:dyDescent="0.2">
      <c r="B108" s="847" t="s">
        <v>624</v>
      </c>
      <c r="C108" s="848"/>
      <c r="D108" s="848"/>
      <c r="E108" s="848"/>
      <c r="F108" s="848"/>
      <c r="G108" s="848"/>
      <c r="H108" s="849"/>
      <c r="I108" s="850">
        <f>SUM(I109,I112)</f>
        <v>4200000</v>
      </c>
    </row>
    <row r="109" spans="1:13" s="527" customFormat="1" x14ac:dyDescent="0.2">
      <c r="A109" s="601">
        <f>COUNT(I110:I111)</f>
        <v>2</v>
      </c>
      <c r="B109" s="851" t="s">
        <v>625</v>
      </c>
      <c r="C109" s="852"/>
      <c r="D109" s="852"/>
      <c r="E109" s="852"/>
      <c r="F109" s="852"/>
      <c r="G109" s="852"/>
      <c r="H109" s="853"/>
      <c r="I109" s="854">
        <f>SUM(I110:I111)</f>
        <v>3000000</v>
      </c>
      <c r="L109" s="527" t="s">
        <v>922</v>
      </c>
      <c r="M109" s="527" t="s">
        <v>923</v>
      </c>
    </row>
    <row r="110" spans="1:13" ht="120" x14ac:dyDescent="0.2">
      <c r="A110" s="527"/>
      <c r="B110" s="616" t="s">
        <v>626</v>
      </c>
      <c r="C110" s="617"/>
      <c r="D110" s="617">
        <v>4</v>
      </c>
      <c r="E110" s="617">
        <v>1</v>
      </c>
      <c r="F110" s="614" t="s">
        <v>1004</v>
      </c>
      <c r="G110" s="617">
        <v>2</v>
      </c>
      <c r="H110" s="616" t="s">
        <v>519</v>
      </c>
      <c r="I110" s="537">
        <v>1000000</v>
      </c>
      <c r="K110" s="615">
        <v>1</v>
      </c>
      <c r="L110" s="531">
        <f>SUM(I110+I111)</f>
        <v>3000000</v>
      </c>
    </row>
    <row r="111" spans="1:13" ht="96" x14ac:dyDescent="0.2">
      <c r="B111" s="616" t="s">
        <v>907</v>
      </c>
      <c r="C111" s="617"/>
      <c r="D111" s="617" t="s">
        <v>904</v>
      </c>
      <c r="E111" s="617">
        <v>1</v>
      </c>
      <c r="F111" s="614" t="s">
        <v>975</v>
      </c>
      <c r="G111" s="617">
        <v>2</v>
      </c>
      <c r="H111" s="616" t="s">
        <v>519</v>
      </c>
      <c r="I111" s="514">
        <v>2000000</v>
      </c>
      <c r="K111" s="615">
        <v>2</v>
      </c>
      <c r="L111" s="531">
        <f>SUM(I113+I116+I129+I134+I135+I136)</f>
        <v>7300000</v>
      </c>
    </row>
    <row r="112" spans="1:13" s="527" customFormat="1" x14ac:dyDescent="0.2">
      <c r="A112" s="527">
        <f>COUNT(I113)</f>
        <v>1</v>
      </c>
      <c r="B112" s="851" t="s">
        <v>635</v>
      </c>
      <c r="C112" s="852"/>
      <c r="D112" s="852"/>
      <c r="E112" s="852"/>
      <c r="F112" s="852"/>
      <c r="G112" s="852"/>
      <c r="H112" s="853"/>
      <c r="I112" s="854">
        <f>SUM(I113)</f>
        <v>1200000</v>
      </c>
      <c r="K112" s="527">
        <v>3</v>
      </c>
      <c r="L112" s="600">
        <f>SUM(I139+I141+I145)</f>
        <v>1283000</v>
      </c>
    </row>
    <row r="113" spans="1:13" ht="96" x14ac:dyDescent="0.2">
      <c r="B113" s="616" t="s">
        <v>636</v>
      </c>
      <c r="C113" s="617"/>
      <c r="D113" s="617">
        <v>4</v>
      </c>
      <c r="E113" s="617">
        <v>1</v>
      </c>
      <c r="F113" s="614" t="s">
        <v>637</v>
      </c>
      <c r="G113" s="617">
        <v>2</v>
      </c>
      <c r="H113" s="616" t="s">
        <v>526</v>
      </c>
      <c r="I113" s="537">
        <v>1200000</v>
      </c>
      <c r="K113" s="615">
        <v>4</v>
      </c>
      <c r="L113" s="531">
        <f>SUM(I125+I126+I130+I151+I152+I149+I117)</f>
        <v>49500000</v>
      </c>
    </row>
    <row r="114" spans="1:13" s="601" customFormat="1" x14ac:dyDescent="0.2">
      <c r="B114" s="847" t="s">
        <v>627</v>
      </c>
      <c r="C114" s="848"/>
      <c r="D114" s="848"/>
      <c r="E114" s="848"/>
      <c r="F114" s="848"/>
      <c r="G114" s="848"/>
      <c r="H114" s="849"/>
      <c r="I114" s="850">
        <f>SUM(I115)</f>
        <v>20500000</v>
      </c>
      <c r="K114" s="601">
        <v>5</v>
      </c>
      <c r="L114" s="588">
        <f>SUM(I118+I119+I120)</f>
        <v>8500000</v>
      </c>
    </row>
    <row r="115" spans="1:13" s="527" customFormat="1" x14ac:dyDescent="0.2">
      <c r="A115" s="527">
        <f>COUNT(I116:I120)</f>
        <v>5</v>
      </c>
      <c r="B115" s="851" t="s">
        <v>628</v>
      </c>
      <c r="C115" s="852"/>
      <c r="D115" s="852"/>
      <c r="E115" s="852"/>
      <c r="F115" s="852"/>
      <c r="G115" s="852"/>
      <c r="H115" s="853"/>
      <c r="I115" s="854">
        <f>SUM(I116:I120)</f>
        <v>20500000</v>
      </c>
      <c r="K115" s="527">
        <v>6</v>
      </c>
      <c r="L115" s="600">
        <f>SUM(I146)</f>
        <v>350000</v>
      </c>
    </row>
    <row r="116" spans="1:13" ht="48" x14ac:dyDescent="0.2">
      <c r="B116" s="616" t="s">
        <v>629</v>
      </c>
      <c r="C116" s="617"/>
      <c r="D116" s="617">
        <v>4</v>
      </c>
      <c r="E116" s="617">
        <v>1</v>
      </c>
      <c r="F116" s="614" t="s">
        <v>566</v>
      </c>
      <c r="G116" s="617">
        <v>2</v>
      </c>
      <c r="H116" s="616" t="s">
        <v>562</v>
      </c>
      <c r="I116" s="538">
        <v>2000000</v>
      </c>
      <c r="K116" s="615">
        <v>7</v>
      </c>
      <c r="L116" s="531">
        <f>SUM(I143)+I142</f>
        <v>550000</v>
      </c>
    </row>
    <row r="117" spans="1:13" ht="144" x14ac:dyDescent="0.2">
      <c r="B117" s="616" t="s">
        <v>649</v>
      </c>
      <c r="C117" s="617"/>
      <c r="D117" s="617">
        <v>4</v>
      </c>
      <c r="E117" s="617">
        <v>1</v>
      </c>
      <c r="F117" s="614" t="s">
        <v>1064</v>
      </c>
      <c r="G117" s="617">
        <v>3</v>
      </c>
      <c r="H117" s="616" t="s">
        <v>562</v>
      </c>
      <c r="I117" s="574">
        <v>10000000</v>
      </c>
      <c r="K117" s="615">
        <v>8</v>
      </c>
      <c r="L117" s="531">
        <f>SUM(I131)</f>
        <v>25000000</v>
      </c>
    </row>
    <row r="118" spans="1:13" ht="72" x14ac:dyDescent="0.2">
      <c r="B118" s="616" t="s">
        <v>653</v>
      </c>
      <c r="C118" s="617"/>
      <c r="D118" s="617">
        <v>4</v>
      </c>
      <c r="E118" s="617">
        <v>1</v>
      </c>
      <c r="F118" s="614" t="s">
        <v>654</v>
      </c>
      <c r="G118" s="617">
        <v>9</v>
      </c>
      <c r="H118" s="616" t="s">
        <v>562</v>
      </c>
      <c r="I118" s="596">
        <v>1000000</v>
      </c>
      <c r="J118" s="532"/>
      <c r="K118" s="532"/>
      <c r="L118" s="531">
        <f>SUM(L110:L117)</f>
        <v>95483000</v>
      </c>
      <c r="M118" s="533"/>
    </row>
    <row r="119" spans="1:13" ht="72" x14ac:dyDescent="0.2">
      <c r="B119" s="616" t="s">
        <v>655</v>
      </c>
      <c r="C119" s="617"/>
      <c r="D119" s="617">
        <v>4</v>
      </c>
      <c r="E119" s="617">
        <v>1</v>
      </c>
      <c r="F119" s="614" t="s">
        <v>656</v>
      </c>
      <c r="G119" s="617">
        <v>9</v>
      </c>
      <c r="H119" s="616" t="s">
        <v>562</v>
      </c>
      <c r="I119" s="574">
        <v>5000000</v>
      </c>
    </row>
    <row r="120" spans="1:13" s="534" customFormat="1" ht="120" x14ac:dyDescent="0.2">
      <c r="B120" s="616" t="s">
        <v>657</v>
      </c>
      <c r="C120" s="617"/>
      <c r="D120" s="617">
        <v>4</v>
      </c>
      <c r="E120" s="617">
        <v>1</v>
      </c>
      <c r="F120" s="614" t="s">
        <v>658</v>
      </c>
      <c r="G120" s="617">
        <v>3</v>
      </c>
      <c r="H120" s="616" t="s">
        <v>562</v>
      </c>
      <c r="I120" s="574">
        <v>2500000</v>
      </c>
    </row>
    <row r="121" spans="1:13" s="601" customFormat="1" x14ac:dyDescent="0.2">
      <c r="A121" s="601">
        <f>SUM(A122,A124)</f>
        <v>3</v>
      </c>
      <c r="B121" s="847" t="s">
        <v>630</v>
      </c>
      <c r="C121" s="848"/>
      <c r="D121" s="848"/>
      <c r="E121" s="848"/>
      <c r="F121" s="848"/>
      <c r="G121" s="848"/>
      <c r="H121" s="849"/>
      <c r="I121" s="850">
        <f>SUM(I124,I122)</f>
        <v>1017573500</v>
      </c>
    </row>
    <row r="122" spans="1:13" s="601" customFormat="1" x14ac:dyDescent="0.2">
      <c r="A122" s="601">
        <f>COUNT(I123)</f>
        <v>1</v>
      </c>
      <c r="B122" s="860" t="s">
        <v>1170</v>
      </c>
      <c r="C122" s="861"/>
      <c r="D122" s="861"/>
      <c r="E122" s="861"/>
      <c r="F122" s="861"/>
      <c r="G122" s="861"/>
      <c r="H122" s="862"/>
      <c r="I122" s="863">
        <f>I123</f>
        <v>995573500</v>
      </c>
    </row>
    <row r="123" spans="1:13" s="601" customFormat="1" ht="120" x14ac:dyDescent="0.2">
      <c r="B123" s="616" t="s">
        <v>652</v>
      </c>
      <c r="C123" s="617"/>
      <c r="D123" s="617">
        <v>6</v>
      </c>
      <c r="E123" s="617">
        <v>1</v>
      </c>
      <c r="F123" s="614" t="s">
        <v>1066</v>
      </c>
      <c r="G123" s="617">
        <v>7</v>
      </c>
      <c r="H123" s="616" t="s">
        <v>550</v>
      </c>
      <c r="I123" s="538">
        <f>995573500</f>
        <v>995573500</v>
      </c>
    </row>
    <row r="124" spans="1:13" s="527" customFormat="1" x14ac:dyDescent="0.2">
      <c r="A124" s="527">
        <f>COUNT(I125:I126)</f>
        <v>2</v>
      </c>
      <c r="B124" s="851" t="s">
        <v>632</v>
      </c>
      <c r="C124" s="852"/>
      <c r="D124" s="852"/>
      <c r="E124" s="852"/>
      <c r="F124" s="852"/>
      <c r="G124" s="852"/>
      <c r="H124" s="853"/>
      <c r="I124" s="854">
        <f>SUM(I125:I126)</f>
        <v>22000000</v>
      </c>
    </row>
    <row r="125" spans="1:13" ht="120" x14ac:dyDescent="0.2">
      <c r="B125" s="616" t="s">
        <v>648</v>
      </c>
      <c r="C125" s="617"/>
      <c r="D125" s="617">
        <v>6</v>
      </c>
      <c r="E125" s="617">
        <v>1</v>
      </c>
      <c r="F125" s="614" t="s">
        <v>1065</v>
      </c>
      <c r="G125" s="617">
        <v>7</v>
      </c>
      <c r="H125" s="616" t="s">
        <v>540</v>
      </c>
      <c r="I125" s="538">
        <v>5000000</v>
      </c>
    </row>
    <row r="126" spans="1:13" ht="120" x14ac:dyDescent="0.2">
      <c r="B126" s="616" t="s">
        <v>652</v>
      </c>
      <c r="C126" s="617"/>
      <c r="D126" s="617">
        <v>6</v>
      </c>
      <c r="E126" s="617">
        <v>1</v>
      </c>
      <c r="F126" s="614" t="s">
        <v>1066</v>
      </c>
      <c r="G126" s="617">
        <v>7</v>
      </c>
      <c r="H126" s="616" t="s">
        <v>550</v>
      </c>
      <c r="I126" s="538">
        <f>17000000</f>
        <v>17000000</v>
      </c>
    </row>
    <row r="127" spans="1:13" s="601" customFormat="1" x14ac:dyDescent="0.2">
      <c r="B127" s="847" t="s">
        <v>631</v>
      </c>
      <c r="C127" s="848"/>
      <c r="D127" s="848"/>
      <c r="E127" s="848"/>
      <c r="F127" s="848"/>
      <c r="G127" s="848"/>
      <c r="H127" s="849"/>
      <c r="I127" s="850">
        <f>SUM(I128)</f>
        <v>37000000</v>
      </c>
    </row>
    <row r="128" spans="1:13" s="527" customFormat="1" x14ac:dyDescent="0.2">
      <c r="A128" s="527">
        <f>COUNT(I129:I131)</f>
        <v>3</v>
      </c>
      <c r="B128" s="851" t="s">
        <v>633</v>
      </c>
      <c r="C128" s="852"/>
      <c r="D128" s="852"/>
      <c r="E128" s="852"/>
      <c r="F128" s="852"/>
      <c r="G128" s="852"/>
      <c r="H128" s="853"/>
      <c r="I128" s="854">
        <f>SUM(I129:I131)</f>
        <v>37000000</v>
      </c>
    </row>
    <row r="129" spans="1:9" ht="192" x14ac:dyDescent="0.2">
      <c r="B129" s="616" t="s">
        <v>634</v>
      </c>
      <c r="C129" s="617"/>
      <c r="D129" s="617">
        <v>4</v>
      </c>
      <c r="E129" s="617">
        <v>1</v>
      </c>
      <c r="F129" s="614" t="s">
        <v>1067</v>
      </c>
      <c r="G129" s="617">
        <v>8</v>
      </c>
      <c r="H129" s="616" t="s">
        <v>561</v>
      </c>
      <c r="I129" s="538">
        <v>2000000</v>
      </c>
    </row>
    <row r="130" spans="1:9" ht="192" x14ac:dyDescent="0.2">
      <c r="B130" s="616" t="s">
        <v>650</v>
      </c>
      <c r="C130" s="617"/>
      <c r="D130" s="617">
        <v>4</v>
      </c>
      <c r="E130" s="617">
        <v>1</v>
      </c>
      <c r="F130" s="614" t="s">
        <v>1031</v>
      </c>
      <c r="G130" s="617">
        <v>8</v>
      </c>
      <c r="H130" s="616" t="s">
        <v>651</v>
      </c>
      <c r="I130" s="538">
        <v>10000000</v>
      </c>
    </row>
    <row r="131" spans="1:9" ht="168" x14ac:dyDescent="0.2">
      <c r="B131" s="616" t="s">
        <v>911</v>
      </c>
      <c r="C131" s="617"/>
      <c r="D131" s="518" t="s">
        <v>904</v>
      </c>
      <c r="E131" s="617">
        <v>1</v>
      </c>
      <c r="F131" s="614" t="s">
        <v>974</v>
      </c>
      <c r="G131" s="617">
        <v>7</v>
      </c>
      <c r="H131" s="318" t="s">
        <v>913</v>
      </c>
      <c r="I131" s="574">
        <v>25000000</v>
      </c>
    </row>
    <row r="132" spans="1:9" s="601" customFormat="1" x14ac:dyDescent="0.2">
      <c r="B132" s="847" t="s">
        <v>638</v>
      </c>
      <c r="C132" s="848"/>
      <c r="D132" s="848"/>
      <c r="E132" s="848"/>
      <c r="F132" s="848"/>
      <c r="G132" s="848"/>
      <c r="H132" s="849"/>
      <c r="I132" s="850">
        <f>SUM(I133)</f>
        <v>2100000</v>
      </c>
    </row>
    <row r="133" spans="1:9" s="527" customFormat="1" x14ac:dyDescent="0.2">
      <c r="A133" s="527">
        <f>COUNT(I134:I136)</f>
        <v>3</v>
      </c>
      <c r="B133" s="851" t="s">
        <v>639</v>
      </c>
      <c r="C133" s="852"/>
      <c r="D133" s="852"/>
      <c r="E133" s="852"/>
      <c r="F133" s="852"/>
      <c r="G133" s="852"/>
      <c r="H133" s="853"/>
      <c r="I133" s="854">
        <f>SUM(I134:I136)</f>
        <v>2100000</v>
      </c>
    </row>
    <row r="134" spans="1:9" ht="144" x14ac:dyDescent="0.2">
      <c r="B134" s="616" t="s">
        <v>640</v>
      </c>
      <c r="C134" s="617"/>
      <c r="D134" s="617">
        <v>5</v>
      </c>
      <c r="E134" s="617">
        <v>1</v>
      </c>
      <c r="F134" s="614" t="s">
        <v>1199</v>
      </c>
      <c r="G134" s="617">
        <v>12</v>
      </c>
      <c r="H134" s="616" t="s">
        <v>573</v>
      </c>
      <c r="I134" s="538">
        <v>1000000</v>
      </c>
    </row>
    <row r="135" spans="1:9" ht="120" x14ac:dyDescent="0.2">
      <c r="B135" s="616" t="s">
        <v>641</v>
      </c>
      <c r="C135" s="617"/>
      <c r="D135" s="617">
        <v>2</v>
      </c>
      <c r="E135" s="617">
        <v>1</v>
      </c>
      <c r="F135" s="614" t="s">
        <v>1014</v>
      </c>
      <c r="G135" s="617">
        <v>12</v>
      </c>
      <c r="H135" s="616" t="s">
        <v>573</v>
      </c>
      <c r="I135" s="538">
        <v>500000</v>
      </c>
    </row>
    <row r="136" spans="1:9" ht="72" x14ac:dyDescent="0.2">
      <c r="B136" s="605" t="s">
        <v>1030</v>
      </c>
      <c r="C136" s="612"/>
      <c r="D136" s="518" t="s">
        <v>821</v>
      </c>
      <c r="E136" s="617">
        <v>1</v>
      </c>
      <c r="F136" s="614" t="s">
        <v>1032</v>
      </c>
      <c r="G136" s="617">
        <v>12</v>
      </c>
      <c r="H136" s="318" t="s">
        <v>573</v>
      </c>
      <c r="I136" s="514">
        <v>600000</v>
      </c>
    </row>
    <row r="137" spans="1:9" s="601" customFormat="1" x14ac:dyDescent="0.2">
      <c r="B137" s="847" t="s">
        <v>642</v>
      </c>
      <c r="C137" s="848"/>
      <c r="D137" s="848"/>
      <c r="E137" s="848"/>
      <c r="F137" s="848"/>
      <c r="G137" s="848"/>
      <c r="H137" s="849"/>
      <c r="I137" s="850">
        <f>SUM(I138,I140,I144)</f>
        <v>2183000</v>
      </c>
    </row>
    <row r="138" spans="1:9" s="527" customFormat="1" x14ac:dyDescent="0.2">
      <c r="A138" s="527">
        <f>COUNT(I139)</f>
        <v>1</v>
      </c>
      <c r="B138" s="851" t="s">
        <v>643</v>
      </c>
      <c r="C138" s="852"/>
      <c r="D138" s="852"/>
      <c r="E138" s="852"/>
      <c r="F138" s="852"/>
      <c r="G138" s="852"/>
      <c r="H138" s="853"/>
      <c r="I138" s="854">
        <f>SUM(I139)</f>
        <v>63000</v>
      </c>
    </row>
    <row r="139" spans="1:9" s="527" customFormat="1" ht="75.75" customHeight="1" x14ac:dyDescent="0.2">
      <c r="B139" s="318" t="s">
        <v>1203</v>
      </c>
      <c r="C139" s="852"/>
      <c r="D139" s="617" t="s">
        <v>41</v>
      </c>
      <c r="E139" s="613">
        <v>1</v>
      </c>
      <c r="F139" s="616" t="s">
        <v>976</v>
      </c>
      <c r="G139" s="613">
        <v>5</v>
      </c>
      <c r="H139" s="616" t="s">
        <v>523</v>
      </c>
      <c r="I139" s="574">
        <v>63000</v>
      </c>
    </row>
    <row r="140" spans="1:9" s="527" customFormat="1" x14ac:dyDescent="0.2">
      <c r="A140" s="527">
        <f>COUNT(I141:I143)</f>
        <v>3</v>
      </c>
      <c r="B140" s="851" t="s">
        <v>644</v>
      </c>
      <c r="C140" s="852"/>
      <c r="D140" s="852"/>
      <c r="E140" s="852"/>
      <c r="F140" s="852"/>
      <c r="G140" s="852"/>
      <c r="H140" s="853"/>
      <c r="I140" s="854">
        <f>SUM(I141:I143)</f>
        <v>570000</v>
      </c>
    </row>
    <row r="141" spans="1:9" ht="72" x14ac:dyDescent="0.2">
      <c r="B141" s="616" t="s">
        <v>912</v>
      </c>
      <c r="C141" s="617"/>
      <c r="D141" s="617">
        <v>2</v>
      </c>
      <c r="E141" s="617">
        <v>1</v>
      </c>
      <c r="F141" s="614" t="s">
        <v>645</v>
      </c>
      <c r="G141" s="617">
        <v>5</v>
      </c>
      <c r="H141" s="608" t="s">
        <v>578</v>
      </c>
      <c r="I141" s="538">
        <v>20000</v>
      </c>
    </row>
    <row r="142" spans="1:9" ht="120" x14ac:dyDescent="0.2">
      <c r="B142" s="616" t="s">
        <v>662</v>
      </c>
      <c r="C142" s="617"/>
      <c r="D142" s="617">
        <v>4</v>
      </c>
      <c r="E142" s="617">
        <v>1</v>
      </c>
      <c r="F142" s="614" t="s">
        <v>1033</v>
      </c>
      <c r="G142" s="617">
        <v>8</v>
      </c>
      <c r="H142" s="608" t="s">
        <v>578</v>
      </c>
      <c r="I142" s="597">
        <v>500000</v>
      </c>
    </row>
    <row r="143" spans="1:9" ht="96" x14ac:dyDescent="0.2">
      <c r="B143" s="616" t="s">
        <v>663</v>
      </c>
      <c r="C143" s="617"/>
      <c r="D143" s="617">
        <v>4</v>
      </c>
      <c r="E143" s="617">
        <v>1</v>
      </c>
      <c r="F143" s="614" t="s">
        <v>664</v>
      </c>
      <c r="G143" s="617">
        <v>8</v>
      </c>
      <c r="H143" s="608" t="s">
        <v>578</v>
      </c>
      <c r="I143" s="574">
        <v>50000</v>
      </c>
    </row>
    <row r="144" spans="1:9" s="527" customFormat="1" x14ac:dyDescent="0.2">
      <c r="A144" s="527">
        <f>COUNT(I145:I146)</f>
        <v>2</v>
      </c>
      <c r="B144" s="851" t="s">
        <v>646</v>
      </c>
      <c r="C144" s="852"/>
      <c r="D144" s="852"/>
      <c r="E144" s="852"/>
      <c r="F144" s="852"/>
      <c r="G144" s="852"/>
      <c r="H144" s="853"/>
      <c r="I144" s="854">
        <f>SUM(I145:I146)</f>
        <v>1550000</v>
      </c>
    </row>
    <row r="145" spans="1:12" ht="166.5" customHeight="1" x14ac:dyDescent="0.2">
      <c r="B145" s="318" t="s">
        <v>908</v>
      </c>
      <c r="C145" s="617"/>
      <c r="D145" s="617">
        <v>4</v>
      </c>
      <c r="E145" s="617">
        <v>1</v>
      </c>
      <c r="F145" s="614" t="s">
        <v>647</v>
      </c>
      <c r="G145" s="617">
        <v>3</v>
      </c>
      <c r="H145" s="616" t="s">
        <v>660</v>
      </c>
      <c r="I145" s="595">
        <v>1200000</v>
      </c>
    </row>
    <row r="146" spans="1:12" ht="96" x14ac:dyDescent="0.2">
      <c r="B146" s="616" t="s">
        <v>659</v>
      </c>
      <c r="C146" s="617"/>
      <c r="D146" s="617">
        <v>4</v>
      </c>
      <c r="E146" s="617">
        <v>1</v>
      </c>
      <c r="F146" s="614" t="s">
        <v>661</v>
      </c>
      <c r="G146" s="617">
        <v>3</v>
      </c>
      <c r="H146" s="616" t="s">
        <v>660</v>
      </c>
      <c r="I146" s="514">
        <v>350000</v>
      </c>
    </row>
    <row r="147" spans="1:12" s="601" customFormat="1" x14ac:dyDescent="0.2">
      <c r="B147" s="847" t="s">
        <v>672</v>
      </c>
      <c r="C147" s="848"/>
      <c r="D147" s="848"/>
      <c r="E147" s="848"/>
      <c r="F147" s="848"/>
      <c r="G147" s="848"/>
      <c r="H147" s="849"/>
      <c r="I147" s="850">
        <f>SUM(I148)</f>
        <v>5000000</v>
      </c>
    </row>
    <row r="148" spans="1:12" s="527" customFormat="1" x14ac:dyDescent="0.2">
      <c r="A148" s="527">
        <f>COUNT(I149)</f>
        <v>1</v>
      </c>
      <c r="B148" s="851" t="s">
        <v>673</v>
      </c>
      <c r="C148" s="852"/>
      <c r="D148" s="852"/>
      <c r="E148" s="852"/>
      <c r="F148" s="852"/>
      <c r="G148" s="852"/>
      <c r="H148" s="853"/>
      <c r="I148" s="854">
        <f>SUM(I149)</f>
        <v>5000000</v>
      </c>
    </row>
    <row r="149" spans="1:12" ht="96" x14ac:dyDescent="0.2">
      <c r="B149" s="616" t="s">
        <v>671</v>
      </c>
      <c r="C149" s="617"/>
      <c r="D149" s="617">
        <v>4</v>
      </c>
      <c r="E149" s="617">
        <v>1</v>
      </c>
      <c r="F149" s="614" t="s">
        <v>670</v>
      </c>
      <c r="G149" s="617">
        <v>8</v>
      </c>
      <c r="H149" s="608" t="s">
        <v>1068</v>
      </c>
      <c r="I149" s="574">
        <v>5000000</v>
      </c>
    </row>
    <row r="150" spans="1:12" s="601" customFormat="1" x14ac:dyDescent="0.2">
      <c r="A150" s="601">
        <f>COUNT(I151:I152)</f>
        <v>2</v>
      </c>
      <c r="B150" s="847" t="s">
        <v>669</v>
      </c>
      <c r="C150" s="848"/>
      <c r="D150" s="848"/>
      <c r="E150" s="848"/>
      <c r="F150" s="848"/>
      <c r="G150" s="848"/>
      <c r="H150" s="849"/>
      <c r="I150" s="850">
        <f>SUM(I151:I152)</f>
        <v>2500000</v>
      </c>
    </row>
    <row r="151" spans="1:12" ht="72" x14ac:dyDescent="0.2">
      <c r="B151" s="616" t="s">
        <v>665</v>
      </c>
      <c r="C151" s="617"/>
      <c r="D151" s="617">
        <v>4</v>
      </c>
      <c r="E151" s="617">
        <v>1</v>
      </c>
      <c r="F151" s="614" t="s">
        <v>666</v>
      </c>
      <c r="G151" s="617">
        <v>5</v>
      </c>
      <c r="H151" s="608" t="s">
        <v>909</v>
      </c>
      <c r="I151" s="576">
        <v>1000000</v>
      </c>
    </row>
    <row r="152" spans="1:12" ht="120" x14ac:dyDescent="0.2">
      <c r="B152" s="616" t="s">
        <v>667</v>
      </c>
      <c r="C152" s="617"/>
      <c r="D152" s="617">
        <v>4</v>
      </c>
      <c r="E152" s="617">
        <v>1</v>
      </c>
      <c r="F152" s="614" t="s">
        <v>668</v>
      </c>
      <c r="G152" s="617">
        <v>5</v>
      </c>
      <c r="H152" s="608" t="s">
        <v>909</v>
      </c>
      <c r="I152" s="576">
        <v>1500000</v>
      </c>
    </row>
    <row r="153" spans="1:12" s="544" customFormat="1" x14ac:dyDescent="0.2">
      <c r="A153" s="643">
        <f>SUM(A154+A159+A163+A169+A172+A178)</f>
        <v>20</v>
      </c>
      <c r="B153" s="967" t="s">
        <v>674</v>
      </c>
      <c r="C153" s="968"/>
      <c r="D153" s="968"/>
      <c r="E153" s="968"/>
      <c r="F153" s="844"/>
      <c r="G153" s="844"/>
      <c r="H153" s="845"/>
      <c r="I153" s="846">
        <f>SUM(I171,I159,I154,I163,I169,I178)</f>
        <v>157360000</v>
      </c>
    </row>
    <row r="154" spans="1:12" s="526" customFormat="1" x14ac:dyDescent="0.2">
      <c r="A154" s="629">
        <f>COUNT(I155:I158)</f>
        <v>4</v>
      </c>
      <c r="B154" s="961" t="s">
        <v>675</v>
      </c>
      <c r="C154" s="962"/>
      <c r="D154" s="962"/>
      <c r="E154" s="962"/>
      <c r="F154" s="962"/>
      <c r="G154" s="962"/>
      <c r="H154" s="963"/>
      <c r="I154" s="562">
        <f>SUM(I155:I158)</f>
        <v>5000000</v>
      </c>
    </row>
    <row r="155" spans="1:12" ht="120" x14ac:dyDescent="0.2">
      <c r="B155" s="616" t="s">
        <v>676</v>
      </c>
      <c r="C155" s="617"/>
      <c r="D155" s="617">
        <v>4</v>
      </c>
      <c r="E155" s="617">
        <v>1</v>
      </c>
      <c r="F155" s="614" t="s">
        <v>1069</v>
      </c>
      <c r="G155" s="617">
        <v>5</v>
      </c>
      <c r="H155" s="616" t="s">
        <v>539</v>
      </c>
      <c r="I155" s="537">
        <v>1000000</v>
      </c>
    </row>
    <row r="156" spans="1:12" ht="96" x14ac:dyDescent="0.2">
      <c r="B156" s="616" t="s">
        <v>677</v>
      </c>
      <c r="C156" s="617"/>
      <c r="D156" s="617">
        <v>3</v>
      </c>
      <c r="E156" s="617">
        <v>1</v>
      </c>
      <c r="F156" s="614" t="s">
        <v>1034</v>
      </c>
      <c r="G156" s="617">
        <v>2</v>
      </c>
      <c r="H156" s="616" t="s">
        <v>539</v>
      </c>
      <c r="I156" s="537">
        <v>1000000</v>
      </c>
    </row>
    <row r="157" spans="1:12" ht="168" x14ac:dyDescent="0.2">
      <c r="B157" s="616" t="s">
        <v>1070</v>
      </c>
      <c r="C157" s="617"/>
      <c r="D157" s="617">
        <v>3</v>
      </c>
      <c r="E157" s="617">
        <v>1</v>
      </c>
      <c r="F157" s="614" t="s">
        <v>1035</v>
      </c>
      <c r="G157" s="617">
        <v>2</v>
      </c>
      <c r="H157" s="616" t="s">
        <v>539</v>
      </c>
      <c r="I157" s="537">
        <v>1000000</v>
      </c>
      <c r="L157" s="531"/>
    </row>
    <row r="158" spans="1:12" ht="144" x14ac:dyDescent="0.2">
      <c r="B158" s="616" t="s">
        <v>678</v>
      </c>
      <c r="C158" s="617"/>
      <c r="D158" s="617">
        <v>3</v>
      </c>
      <c r="E158" s="617">
        <v>1</v>
      </c>
      <c r="F158" s="614" t="s">
        <v>1036</v>
      </c>
      <c r="G158" s="617">
        <v>2</v>
      </c>
      <c r="H158" s="616" t="s">
        <v>539</v>
      </c>
      <c r="I158" s="537">
        <v>2000000</v>
      </c>
      <c r="L158" s="531"/>
    </row>
    <row r="159" spans="1:12" s="526" customFormat="1" x14ac:dyDescent="0.2">
      <c r="A159" s="526">
        <f>COUNT(I160:I162)</f>
        <v>3</v>
      </c>
      <c r="B159" s="961" t="s">
        <v>679</v>
      </c>
      <c r="C159" s="962"/>
      <c r="D159" s="962"/>
      <c r="E159" s="962"/>
      <c r="F159" s="962"/>
      <c r="G159" s="962"/>
      <c r="H159" s="963"/>
      <c r="I159" s="562">
        <f>SUM(I160:I162)</f>
        <v>87710000</v>
      </c>
    </row>
    <row r="160" spans="1:12" ht="72" x14ac:dyDescent="0.2">
      <c r="B160" s="616" t="s">
        <v>680</v>
      </c>
      <c r="C160" s="617"/>
      <c r="D160" s="617">
        <v>4</v>
      </c>
      <c r="E160" s="617">
        <v>1</v>
      </c>
      <c r="F160" s="614" t="s">
        <v>1071</v>
      </c>
      <c r="G160" s="617">
        <v>2</v>
      </c>
      <c r="H160" s="616" t="s">
        <v>539</v>
      </c>
      <c r="I160" s="537">
        <v>1500000</v>
      </c>
    </row>
    <row r="161" spans="1:9" ht="120" x14ac:dyDescent="0.2">
      <c r="B161" s="616" t="s">
        <v>681</v>
      </c>
      <c r="C161" s="617"/>
      <c r="D161" s="617">
        <v>4</v>
      </c>
      <c r="E161" s="617">
        <v>1</v>
      </c>
      <c r="F161" s="614" t="s">
        <v>1037</v>
      </c>
      <c r="G161" s="617">
        <v>13</v>
      </c>
      <c r="H161" s="616" t="s">
        <v>539</v>
      </c>
      <c r="I161" s="537">
        <v>4310000</v>
      </c>
    </row>
    <row r="162" spans="1:9" ht="96" x14ac:dyDescent="0.2">
      <c r="B162" s="616" t="s">
        <v>682</v>
      </c>
      <c r="C162" s="617"/>
      <c r="D162" s="617">
        <v>4</v>
      </c>
      <c r="E162" s="617">
        <v>1</v>
      </c>
      <c r="F162" s="614" t="s">
        <v>1038</v>
      </c>
      <c r="G162" s="617">
        <v>13</v>
      </c>
      <c r="H162" s="616" t="s">
        <v>539</v>
      </c>
      <c r="I162" s="537">
        <v>81900000</v>
      </c>
    </row>
    <row r="163" spans="1:9" x14ac:dyDescent="0.2">
      <c r="A163" s="615">
        <f>COUNT(I164:I168)</f>
        <v>5</v>
      </c>
      <c r="B163" s="961" t="s">
        <v>979</v>
      </c>
      <c r="C163" s="962"/>
      <c r="D163" s="962"/>
      <c r="E163" s="962"/>
      <c r="F163" s="962"/>
      <c r="G163" s="962"/>
      <c r="H163" s="963"/>
      <c r="I163" s="599">
        <f>SUM(I164:I168)</f>
        <v>22500000</v>
      </c>
    </row>
    <row r="164" spans="1:9" ht="120" x14ac:dyDescent="0.2">
      <c r="B164" s="616" t="s">
        <v>914</v>
      </c>
      <c r="C164" s="616"/>
      <c r="D164" s="518">
        <v>4</v>
      </c>
      <c r="E164" s="617">
        <v>1</v>
      </c>
      <c r="F164" s="616" t="s">
        <v>978</v>
      </c>
      <c r="G164" s="617" t="s">
        <v>980</v>
      </c>
      <c r="H164" s="616" t="s">
        <v>521</v>
      </c>
      <c r="I164" s="574">
        <v>5000000</v>
      </c>
    </row>
    <row r="165" spans="1:9" ht="72" x14ac:dyDescent="0.2">
      <c r="B165" s="616" t="s">
        <v>649</v>
      </c>
      <c r="C165" s="616"/>
      <c r="D165" s="518">
        <v>4</v>
      </c>
      <c r="E165" s="617">
        <v>1</v>
      </c>
      <c r="F165" s="616" t="s">
        <v>977</v>
      </c>
      <c r="G165" s="617">
        <v>9</v>
      </c>
      <c r="H165" s="616" t="s">
        <v>915</v>
      </c>
      <c r="I165" s="574">
        <v>10000000</v>
      </c>
    </row>
    <row r="166" spans="1:9" ht="96" x14ac:dyDescent="0.2">
      <c r="B166" s="616" t="s">
        <v>665</v>
      </c>
      <c r="C166" s="616"/>
      <c r="D166" s="518">
        <v>4</v>
      </c>
      <c r="E166" s="617">
        <v>1</v>
      </c>
      <c r="F166" s="616" t="s">
        <v>981</v>
      </c>
      <c r="G166" s="617">
        <v>10</v>
      </c>
      <c r="H166" s="318" t="s">
        <v>916</v>
      </c>
      <c r="I166" s="576">
        <v>1000000</v>
      </c>
    </row>
    <row r="167" spans="1:9" ht="120" x14ac:dyDescent="0.2">
      <c r="B167" s="318" t="s">
        <v>667</v>
      </c>
      <c r="C167" s="616"/>
      <c r="D167" s="518">
        <v>3</v>
      </c>
      <c r="E167" s="617">
        <v>1</v>
      </c>
      <c r="F167" s="616" t="s">
        <v>668</v>
      </c>
      <c r="G167" s="617">
        <v>10</v>
      </c>
      <c r="H167" s="318" t="s">
        <v>916</v>
      </c>
      <c r="I167" s="576">
        <v>1500000</v>
      </c>
    </row>
    <row r="168" spans="1:9" ht="157.5" customHeight="1" x14ac:dyDescent="0.2">
      <c r="B168" s="318" t="s">
        <v>1200</v>
      </c>
      <c r="C168" s="616"/>
      <c r="D168" s="518">
        <v>3</v>
      </c>
      <c r="E168" s="617">
        <v>1</v>
      </c>
      <c r="F168" s="616" t="s">
        <v>982</v>
      </c>
      <c r="G168" s="617">
        <v>7</v>
      </c>
      <c r="H168" s="318" t="s">
        <v>917</v>
      </c>
      <c r="I168" s="574">
        <v>5000000</v>
      </c>
    </row>
    <row r="169" spans="1:9" x14ac:dyDescent="0.2">
      <c r="A169" s="615">
        <f>COUNT(I170)</f>
        <v>1</v>
      </c>
      <c r="B169" s="961" t="s">
        <v>918</v>
      </c>
      <c r="C169" s="962"/>
      <c r="D169" s="962"/>
      <c r="E169" s="962"/>
      <c r="F169" s="962"/>
      <c r="G169" s="962"/>
      <c r="H169" s="963"/>
      <c r="I169" s="598">
        <f>SUM(I170)</f>
        <v>2500000</v>
      </c>
    </row>
    <row r="170" spans="1:9" ht="120" x14ac:dyDescent="0.2">
      <c r="B170" s="318" t="s">
        <v>657</v>
      </c>
      <c r="C170" s="616"/>
      <c r="D170" s="518" t="s">
        <v>910</v>
      </c>
      <c r="E170" s="617">
        <v>1</v>
      </c>
      <c r="F170" s="616" t="s">
        <v>985</v>
      </c>
      <c r="G170" s="617">
        <v>10</v>
      </c>
      <c r="H170" s="318" t="s">
        <v>1072</v>
      </c>
      <c r="I170" s="594">
        <v>2500000</v>
      </c>
    </row>
    <row r="171" spans="1:9" s="526" customFormat="1" x14ac:dyDescent="0.2">
      <c r="B171" s="961" t="s">
        <v>919</v>
      </c>
      <c r="C171" s="962"/>
      <c r="D171" s="962"/>
      <c r="E171" s="962"/>
      <c r="F171" s="962"/>
      <c r="G171" s="962"/>
      <c r="H171" s="963"/>
      <c r="I171" s="562">
        <f>SUM(I172:I177)</f>
        <v>14650000</v>
      </c>
    </row>
    <row r="172" spans="1:9" s="526" customFormat="1" ht="48" x14ac:dyDescent="0.2">
      <c r="A172" s="526">
        <f>COUNT(I172:I177)</f>
        <v>6</v>
      </c>
      <c r="B172" s="616" t="s">
        <v>662</v>
      </c>
      <c r="C172" s="838"/>
      <c r="D172" s="617" t="s">
        <v>904</v>
      </c>
      <c r="E172" s="617">
        <v>1</v>
      </c>
      <c r="F172" s="616" t="s">
        <v>983</v>
      </c>
      <c r="G172" s="617">
        <v>7</v>
      </c>
      <c r="H172" s="616" t="s">
        <v>539</v>
      </c>
      <c r="I172" s="597">
        <v>500000</v>
      </c>
    </row>
    <row r="173" spans="1:9" ht="72" x14ac:dyDescent="0.2">
      <c r="B173" s="616" t="s">
        <v>683</v>
      </c>
      <c r="C173" s="617"/>
      <c r="D173" s="617">
        <v>4</v>
      </c>
      <c r="E173" s="617">
        <v>1</v>
      </c>
      <c r="F173" s="614" t="s">
        <v>1073</v>
      </c>
      <c r="G173" s="617">
        <v>7</v>
      </c>
      <c r="H173" s="616" t="s">
        <v>539</v>
      </c>
      <c r="I173" s="542">
        <v>2000000</v>
      </c>
    </row>
    <row r="174" spans="1:9" ht="96" x14ac:dyDescent="0.2">
      <c r="B174" s="616" t="s">
        <v>835</v>
      </c>
      <c r="C174" s="617"/>
      <c r="D174" s="617">
        <v>4</v>
      </c>
      <c r="E174" s="617">
        <v>1</v>
      </c>
      <c r="F174" s="614" t="s">
        <v>1074</v>
      </c>
      <c r="G174" s="617">
        <v>7</v>
      </c>
      <c r="H174" s="616" t="s">
        <v>539</v>
      </c>
      <c r="I174" s="542">
        <v>2000000</v>
      </c>
    </row>
    <row r="175" spans="1:9" ht="72" x14ac:dyDescent="0.2">
      <c r="B175" s="616" t="s">
        <v>1140</v>
      </c>
      <c r="C175" s="617"/>
      <c r="D175" s="617">
        <v>4</v>
      </c>
      <c r="E175" s="617">
        <v>1</v>
      </c>
      <c r="F175" s="614" t="s">
        <v>1075</v>
      </c>
      <c r="G175" s="617">
        <v>7</v>
      </c>
      <c r="H175" s="616" t="s">
        <v>539</v>
      </c>
      <c r="I175" s="542">
        <v>10000000</v>
      </c>
    </row>
    <row r="176" spans="1:9" ht="72" x14ac:dyDescent="0.2">
      <c r="B176" s="616" t="s">
        <v>836</v>
      </c>
      <c r="C176" s="617"/>
      <c r="D176" s="617">
        <v>4</v>
      </c>
      <c r="E176" s="617">
        <v>1</v>
      </c>
      <c r="F176" s="614" t="s">
        <v>684</v>
      </c>
      <c r="G176" s="617">
        <v>7</v>
      </c>
      <c r="H176" s="616" t="s">
        <v>539</v>
      </c>
      <c r="I176" s="542">
        <v>100000</v>
      </c>
    </row>
    <row r="177" spans="1:15" ht="72" x14ac:dyDescent="0.2">
      <c r="B177" s="318" t="s">
        <v>663</v>
      </c>
      <c r="C177" s="617"/>
      <c r="D177" s="518">
        <v>4</v>
      </c>
      <c r="E177" s="617">
        <v>1</v>
      </c>
      <c r="F177" s="614" t="s">
        <v>984</v>
      </c>
      <c r="G177" s="617">
        <v>7</v>
      </c>
      <c r="H177" s="616" t="s">
        <v>539</v>
      </c>
      <c r="I177" s="574">
        <v>50000</v>
      </c>
    </row>
    <row r="178" spans="1:15" x14ac:dyDescent="0.2">
      <c r="A178" s="615">
        <f>COUNT(I179)</f>
        <v>1</v>
      </c>
      <c r="B178" s="961" t="s">
        <v>920</v>
      </c>
      <c r="C178" s="962"/>
      <c r="D178" s="962"/>
      <c r="E178" s="962"/>
      <c r="F178" s="962"/>
      <c r="G178" s="962"/>
      <c r="H178" s="963"/>
      <c r="I178" s="598">
        <f>SUM(I179)</f>
        <v>25000000</v>
      </c>
    </row>
    <row r="179" spans="1:15" ht="168" x14ac:dyDescent="0.2">
      <c r="B179" s="318" t="s">
        <v>911</v>
      </c>
      <c r="C179" s="859"/>
      <c r="D179" s="617" t="s">
        <v>904</v>
      </c>
      <c r="E179" s="617">
        <v>1</v>
      </c>
      <c r="F179" s="614" t="s">
        <v>974</v>
      </c>
      <c r="G179" s="617">
        <v>7</v>
      </c>
      <c r="H179" s="616" t="s">
        <v>921</v>
      </c>
      <c r="I179" s="574">
        <v>25000000</v>
      </c>
    </row>
    <row r="180" spans="1:15" s="543" customFormat="1" ht="62.25" customHeight="1" x14ac:dyDescent="0.2">
      <c r="B180" s="969" t="s">
        <v>852</v>
      </c>
      <c r="C180" s="970"/>
      <c r="D180" s="970"/>
      <c r="E180" s="970"/>
      <c r="F180" s="970"/>
      <c r="G180" s="970"/>
      <c r="H180" s="971"/>
      <c r="I180" s="650">
        <f>SUM(I181+I189+I216)</f>
        <v>1156036500</v>
      </c>
    </row>
    <row r="181" spans="1:15" s="544" customFormat="1" x14ac:dyDescent="0.2">
      <c r="A181" s="641">
        <f>SUM(A182)</f>
        <v>3</v>
      </c>
      <c r="B181" s="843" t="s">
        <v>590</v>
      </c>
      <c r="C181" s="844"/>
      <c r="D181" s="844"/>
      <c r="E181" s="844"/>
      <c r="F181" s="844"/>
      <c r="G181" s="844"/>
      <c r="H181" s="845"/>
      <c r="I181" s="846">
        <f>SUM(I182)</f>
        <v>298670000</v>
      </c>
    </row>
    <row r="182" spans="1:15" s="526" customFormat="1" x14ac:dyDescent="0.2">
      <c r="A182" s="526">
        <f>COUNT(I183:I188)</f>
        <v>3</v>
      </c>
      <c r="B182" s="961" t="s">
        <v>685</v>
      </c>
      <c r="C182" s="962"/>
      <c r="D182" s="962"/>
      <c r="E182" s="962"/>
      <c r="F182" s="962"/>
      <c r="G182" s="962"/>
      <c r="H182" s="963"/>
      <c r="I182" s="562">
        <f>SUM(I183:I188)</f>
        <v>298670000</v>
      </c>
    </row>
    <row r="183" spans="1:15" ht="310.5" customHeight="1" x14ac:dyDescent="0.2">
      <c r="B183" s="566" t="s">
        <v>687</v>
      </c>
      <c r="C183" s="617" t="s">
        <v>840</v>
      </c>
      <c r="D183" s="626">
        <v>2</v>
      </c>
      <c r="E183" s="626" t="s">
        <v>1054</v>
      </c>
      <c r="F183" s="566" t="s">
        <v>1195</v>
      </c>
      <c r="G183" s="626">
        <v>1</v>
      </c>
      <c r="H183" s="648" t="s">
        <v>924</v>
      </c>
      <c r="I183" s="649">
        <f>20000000+15000000+30000000+26000000+25000000</f>
        <v>116000000</v>
      </c>
    </row>
    <row r="184" spans="1:15" ht="234.75" customHeight="1" x14ac:dyDescent="0.2">
      <c r="B184" s="563"/>
      <c r="C184" s="564" t="s">
        <v>841</v>
      </c>
      <c r="D184" s="564"/>
      <c r="E184" s="564" t="s">
        <v>834</v>
      </c>
      <c r="F184" s="570" t="s">
        <v>1205</v>
      </c>
      <c r="G184" s="564"/>
      <c r="H184" s="563"/>
      <c r="I184" s="567"/>
    </row>
    <row r="185" spans="1:15" s="527" customFormat="1" ht="216.75" customHeight="1" x14ac:dyDescent="0.2">
      <c r="B185" s="566" t="s">
        <v>689</v>
      </c>
      <c r="C185" s="626" t="s">
        <v>837</v>
      </c>
      <c r="D185" s="626">
        <v>2</v>
      </c>
      <c r="E185" s="626">
        <v>1</v>
      </c>
      <c r="F185" s="566" t="s">
        <v>1206</v>
      </c>
      <c r="G185" s="626">
        <v>1</v>
      </c>
      <c r="H185" s="566" t="s">
        <v>1023</v>
      </c>
      <c r="I185" s="640">
        <f>82050000+24000000</f>
        <v>106050000</v>
      </c>
      <c r="J185" s="587">
        <f>I185+I187</f>
        <v>182670000</v>
      </c>
    </row>
    <row r="186" spans="1:15" s="527" customFormat="1" ht="210" customHeight="1" x14ac:dyDescent="0.2">
      <c r="B186" s="570"/>
      <c r="C186" s="577"/>
      <c r="D186" s="638"/>
      <c r="E186" s="564"/>
      <c r="F186" s="805" t="s">
        <v>1197</v>
      </c>
      <c r="G186" s="564"/>
      <c r="H186" s="570"/>
      <c r="I186" s="808"/>
      <c r="J186" s="587"/>
    </row>
    <row r="187" spans="1:15" s="548" customFormat="1" ht="263.25" customHeight="1" x14ac:dyDescent="0.2">
      <c r="B187" s="605" t="s">
        <v>690</v>
      </c>
      <c r="C187" s="577" t="s">
        <v>838</v>
      </c>
      <c r="D187" s="577">
        <v>2</v>
      </c>
      <c r="E187" s="577">
        <v>1</v>
      </c>
      <c r="F187" s="605" t="s">
        <v>1196</v>
      </c>
      <c r="G187" s="617">
        <v>1</v>
      </c>
      <c r="H187" s="614" t="s">
        <v>1177</v>
      </c>
      <c r="I187" s="537">
        <f>65770000+34850000-24000000</f>
        <v>76620000</v>
      </c>
    </row>
    <row r="188" spans="1:15" s="548" customFormat="1" ht="280.5" customHeight="1" x14ac:dyDescent="0.2">
      <c r="B188" s="563"/>
      <c r="C188" s="564" t="s">
        <v>842</v>
      </c>
      <c r="D188" s="564"/>
      <c r="E188" s="564"/>
      <c r="F188" s="563" t="s">
        <v>1198</v>
      </c>
      <c r="G188" s="564"/>
      <c r="H188" s="563"/>
      <c r="I188" s="568"/>
    </row>
    <row r="189" spans="1:15" s="548" customFormat="1" x14ac:dyDescent="0.2">
      <c r="A189" s="644">
        <f>SUM(A190+A203+A206+A209+A211)</f>
        <v>14</v>
      </c>
      <c r="B189" s="843" t="s">
        <v>593</v>
      </c>
      <c r="C189" s="844"/>
      <c r="D189" s="844"/>
      <c r="E189" s="844"/>
      <c r="F189" s="844"/>
      <c r="G189" s="844"/>
      <c r="H189" s="845"/>
      <c r="I189" s="846">
        <f>SUM(I190,I202,I205,I211)</f>
        <v>772366500</v>
      </c>
    </row>
    <row r="190" spans="1:15" s="548" customFormat="1" x14ac:dyDescent="0.2">
      <c r="A190" s="548">
        <f>SUM(A191,A198)</f>
        <v>6</v>
      </c>
      <c r="B190" s="847" t="s">
        <v>691</v>
      </c>
      <c r="C190" s="848"/>
      <c r="D190" s="848"/>
      <c r="E190" s="848"/>
      <c r="F190" s="848"/>
      <c r="G190" s="848"/>
      <c r="H190" s="849"/>
      <c r="I190" s="850">
        <f>SUM(I191,I198)</f>
        <v>709616500</v>
      </c>
      <c r="J190" s="615"/>
      <c r="K190" s="615"/>
      <c r="L190" s="615"/>
      <c r="M190" s="615"/>
      <c r="N190" s="615"/>
      <c r="O190" s="615"/>
    </row>
    <row r="191" spans="1:15" s="548" customFormat="1" x14ac:dyDescent="0.2">
      <c r="A191" s="548">
        <f>COUNT(I192:I197)</f>
        <v>4</v>
      </c>
      <c r="B191" s="851" t="s">
        <v>692</v>
      </c>
      <c r="C191" s="852"/>
      <c r="D191" s="852"/>
      <c r="E191" s="852"/>
      <c r="F191" s="852"/>
      <c r="G191" s="852"/>
      <c r="H191" s="853"/>
      <c r="I191" s="854">
        <f>SUM(I192:I197)</f>
        <v>496438500</v>
      </c>
      <c r="J191" s="615"/>
      <c r="K191" s="615">
        <v>1</v>
      </c>
      <c r="L191" s="531">
        <f>SUM(I192+I193+I204+I212+I213+I214+I215+I199+I200)</f>
        <v>283928000</v>
      </c>
      <c r="M191" s="615"/>
      <c r="N191" s="615"/>
      <c r="O191" s="615"/>
    </row>
    <row r="192" spans="1:15" s="548" customFormat="1" ht="72" x14ac:dyDescent="0.2">
      <c r="B192" s="616" t="s">
        <v>686</v>
      </c>
      <c r="C192" s="617"/>
      <c r="D192" s="617">
        <v>2</v>
      </c>
      <c r="E192" s="617">
        <v>1</v>
      </c>
      <c r="F192" s="614" t="s">
        <v>693</v>
      </c>
      <c r="G192" s="617">
        <v>1</v>
      </c>
      <c r="H192" s="616" t="s">
        <v>688</v>
      </c>
      <c r="I192" s="547">
        <v>20000000</v>
      </c>
      <c r="J192" s="615"/>
      <c r="K192" s="615">
        <v>2</v>
      </c>
      <c r="L192" s="531">
        <f>SUM(I197)</f>
        <v>200000000</v>
      </c>
      <c r="M192" s="615"/>
      <c r="N192" s="615"/>
      <c r="O192" s="615"/>
    </row>
    <row r="193" spans="1:12" s="527" customFormat="1" ht="72" x14ac:dyDescent="0.2">
      <c r="B193" s="616" t="s">
        <v>694</v>
      </c>
      <c r="C193" s="617"/>
      <c r="D193" s="617">
        <v>2</v>
      </c>
      <c r="E193" s="617">
        <v>1</v>
      </c>
      <c r="F193" s="614" t="s">
        <v>695</v>
      </c>
      <c r="G193" s="617">
        <v>1</v>
      </c>
      <c r="H193" s="616" t="s">
        <v>924</v>
      </c>
      <c r="I193" s="547">
        <v>10000000</v>
      </c>
      <c r="K193" s="527">
        <v>3</v>
      </c>
      <c r="L193" s="600">
        <f>SUM(I207+I208)</f>
        <v>20000000</v>
      </c>
    </row>
    <row r="194" spans="1:12" s="527" customFormat="1" ht="186.75" customHeight="1" x14ac:dyDescent="0.2">
      <c r="B194" s="616" t="s">
        <v>687</v>
      </c>
      <c r="C194" s="617"/>
      <c r="D194" s="617">
        <v>2</v>
      </c>
      <c r="E194" s="617">
        <v>1</v>
      </c>
      <c r="F194" s="614" t="s">
        <v>1173</v>
      </c>
      <c r="G194" s="617">
        <v>1</v>
      </c>
      <c r="H194" s="616" t="s">
        <v>924</v>
      </c>
      <c r="I194" s="813">
        <f>29438500+20000000+23000000+20000000+30000000+37000000+30000000+47000000+30000000</f>
        <v>266438500</v>
      </c>
      <c r="L194" s="600"/>
    </row>
    <row r="195" spans="1:12" s="527" customFormat="1" ht="156" customHeight="1" x14ac:dyDescent="0.2">
      <c r="B195" s="648"/>
      <c r="C195" s="617"/>
      <c r="D195" s="626"/>
      <c r="E195" s="626"/>
      <c r="F195" s="877" t="s">
        <v>1201</v>
      </c>
      <c r="G195" s="626"/>
      <c r="H195" s="648"/>
      <c r="I195" s="875"/>
      <c r="L195" s="600"/>
    </row>
    <row r="196" spans="1:12" s="527" customFormat="1" ht="270.75" customHeight="1" x14ac:dyDescent="0.2">
      <c r="B196" s="563"/>
      <c r="C196" s="617"/>
      <c r="D196" s="564"/>
      <c r="E196" s="564"/>
      <c r="F196" s="878" t="s">
        <v>1204</v>
      </c>
      <c r="G196" s="564"/>
      <c r="H196" s="563"/>
      <c r="I196" s="879"/>
      <c r="L196" s="600"/>
    </row>
    <row r="197" spans="1:12" ht="96" x14ac:dyDescent="0.2">
      <c r="B197" s="616" t="s">
        <v>708</v>
      </c>
      <c r="C197" s="617"/>
      <c r="D197" s="617">
        <v>2</v>
      </c>
      <c r="E197" s="617">
        <v>1</v>
      </c>
      <c r="F197" s="614" t="s">
        <v>709</v>
      </c>
      <c r="G197" s="617">
        <v>1</v>
      </c>
      <c r="H197" s="616" t="s">
        <v>688</v>
      </c>
      <c r="I197" s="514">
        <v>200000000</v>
      </c>
      <c r="K197" s="615">
        <v>4</v>
      </c>
      <c r="L197" s="551">
        <f>SUM(I210)</f>
        <v>2000000</v>
      </c>
    </row>
    <row r="198" spans="1:12" x14ac:dyDescent="0.2">
      <c r="A198" s="615">
        <f>COUNT(I199:I200)</f>
        <v>2</v>
      </c>
      <c r="B198" s="851" t="s">
        <v>1171</v>
      </c>
      <c r="C198" s="612"/>
      <c r="D198" s="852"/>
      <c r="E198" s="852"/>
      <c r="F198" s="852"/>
      <c r="G198" s="852"/>
      <c r="H198" s="853"/>
      <c r="I198" s="854">
        <f>SUM(I199:I200)</f>
        <v>213178000</v>
      </c>
      <c r="L198" s="551"/>
    </row>
    <row r="199" spans="1:12" ht="409.5" x14ac:dyDescent="0.2">
      <c r="B199" s="634" t="s">
        <v>689</v>
      </c>
      <c r="C199" s="612"/>
      <c r="D199" s="617">
        <v>2</v>
      </c>
      <c r="E199" s="617">
        <v>1</v>
      </c>
      <c r="F199" s="581" t="s">
        <v>1178</v>
      </c>
      <c r="G199" s="577">
        <v>1</v>
      </c>
      <c r="H199" s="614" t="s">
        <v>1023</v>
      </c>
      <c r="I199" s="547">
        <f>9800000+19930000+12380000+10600000+9020000+8000000+32370000+25000000</f>
        <v>127100000</v>
      </c>
      <c r="L199" s="551"/>
    </row>
    <row r="200" spans="1:12" ht="287.25" customHeight="1" x14ac:dyDescent="0.2">
      <c r="B200" s="566" t="s">
        <v>690</v>
      </c>
      <c r="C200" s="612"/>
      <c r="D200" s="626">
        <v>2</v>
      </c>
      <c r="E200" s="626">
        <v>1</v>
      </c>
      <c r="F200" s="874" t="s">
        <v>1175</v>
      </c>
      <c r="G200" s="626">
        <v>1</v>
      </c>
      <c r="H200" s="566" t="s">
        <v>1023</v>
      </c>
      <c r="I200" s="875">
        <f>5802000+9800000+8950000+14020000+7857000+2250000+6399000+31000000</f>
        <v>86078000</v>
      </c>
      <c r="L200" s="551"/>
    </row>
    <row r="201" spans="1:12" ht="286.5" customHeight="1" x14ac:dyDescent="0.2">
      <c r="B201" s="570"/>
      <c r="C201" s="612"/>
      <c r="D201" s="564"/>
      <c r="E201" s="564"/>
      <c r="F201" s="570" t="s">
        <v>1174</v>
      </c>
      <c r="G201" s="564"/>
      <c r="H201" s="570"/>
      <c r="I201" s="876"/>
      <c r="L201" s="551"/>
    </row>
    <row r="202" spans="1:12" x14ac:dyDescent="0.2">
      <c r="B202" s="847" t="s">
        <v>705</v>
      </c>
      <c r="C202" s="848"/>
      <c r="D202" s="848"/>
      <c r="E202" s="848"/>
      <c r="F202" s="848"/>
      <c r="G202" s="848"/>
      <c r="H202" s="849"/>
      <c r="I202" s="850">
        <f>SUM(I203)</f>
        <v>750000</v>
      </c>
    </row>
    <row r="203" spans="1:12" s="527" customFormat="1" x14ac:dyDescent="0.2">
      <c r="A203" s="527">
        <f>COUNT(I204)</f>
        <v>1</v>
      </c>
      <c r="B203" s="851" t="s">
        <v>706</v>
      </c>
      <c r="C203" s="852"/>
      <c r="D203" s="852"/>
      <c r="E203" s="852"/>
      <c r="F203" s="852"/>
      <c r="G203" s="852"/>
      <c r="H203" s="853"/>
      <c r="I203" s="854">
        <f>SUM(I204)</f>
        <v>750000</v>
      </c>
    </row>
    <row r="204" spans="1:12" ht="120" x14ac:dyDescent="0.2">
      <c r="B204" s="616" t="s">
        <v>707</v>
      </c>
      <c r="C204" s="617"/>
      <c r="D204" s="617">
        <v>2</v>
      </c>
      <c r="E204" s="617">
        <v>1</v>
      </c>
      <c r="F204" s="614" t="s">
        <v>1013</v>
      </c>
      <c r="G204" s="617">
        <v>2</v>
      </c>
      <c r="H204" s="609" t="s">
        <v>573</v>
      </c>
      <c r="I204" s="514">
        <v>750000</v>
      </c>
    </row>
    <row r="205" spans="1:12" s="601" customFormat="1" x14ac:dyDescent="0.2">
      <c r="B205" s="847" t="s">
        <v>630</v>
      </c>
      <c r="C205" s="848"/>
      <c r="D205" s="848"/>
      <c r="E205" s="848"/>
      <c r="F205" s="848"/>
      <c r="G205" s="848"/>
      <c r="H205" s="849"/>
      <c r="I205" s="850">
        <f>SUM(I206,I209)</f>
        <v>22000000</v>
      </c>
    </row>
    <row r="206" spans="1:12" x14ac:dyDescent="0.2">
      <c r="A206" s="615">
        <f>COUNT(I207:I208)</f>
        <v>2</v>
      </c>
      <c r="B206" s="851" t="s">
        <v>710</v>
      </c>
      <c r="C206" s="852"/>
      <c r="D206" s="852"/>
      <c r="E206" s="852"/>
      <c r="F206" s="852"/>
      <c r="G206" s="852"/>
      <c r="H206" s="853"/>
      <c r="I206" s="854">
        <f>SUM(I207:I208)</f>
        <v>20000000</v>
      </c>
    </row>
    <row r="207" spans="1:12" s="548" customFormat="1" ht="72" x14ac:dyDescent="0.2">
      <c r="B207" s="616" t="s">
        <v>711</v>
      </c>
      <c r="C207" s="617"/>
      <c r="D207" s="617">
        <v>2</v>
      </c>
      <c r="E207" s="617">
        <v>1</v>
      </c>
      <c r="F207" s="614" t="s">
        <v>712</v>
      </c>
      <c r="G207" s="617">
        <v>1</v>
      </c>
      <c r="H207" s="609" t="s">
        <v>715</v>
      </c>
      <c r="I207" s="574">
        <v>10000000</v>
      </c>
    </row>
    <row r="208" spans="1:12" ht="72" x14ac:dyDescent="0.2">
      <c r="B208" s="616" t="s">
        <v>713</v>
      </c>
      <c r="C208" s="617"/>
      <c r="D208" s="617">
        <v>2</v>
      </c>
      <c r="E208" s="617">
        <v>1</v>
      </c>
      <c r="F208" s="614" t="s">
        <v>714</v>
      </c>
      <c r="G208" s="617">
        <v>1</v>
      </c>
      <c r="H208" s="609" t="s">
        <v>715</v>
      </c>
      <c r="I208" s="574">
        <v>10000000</v>
      </c>
    </row>
    <row r="209" spans="1:9" x14ac:dyDescent="0.2">
      <c r="A209" s="615">
        <f>COUNT(I210)</f>
        <v>1</v>
      </c>
      <c r="B209" s="851" t="s">
        <v>716</v>
      </c>
      <c r="C209" s="852"/>
      <c r="D209" s="852"/>
      <c r="E209" s="852"/>
      <c r="F209" s="852"/>
      <c r="G209" s="852"/>
      <c r="H209" s="853"/>
      <c r="I209" s="854">
        <f>SUM(I210)</f>
        <v>2000000</v>
      </c>
    </row>
    <row r="210" spans="1:9" s="543" customFormat="1" ht="96" x14ac:dyDescent="0.2">
      <c r="B210" s="616" t="s">
        <v>717</v>
      </c>
      <c r="C210" s="617"/>
      <c r="D210" s="617">
        <v>2</v>
      </c>
      <c r="E210" s="617">
        <v>1</v>
      </c>
      <c r="F210" s="614" t="s">
        <v>718</v>
      </c>
      <c r="G210" s="617">
        <v>1</v>
      </c>
      <c r="H210" s="609" t="s">
        <v>719</v>
      </c>
      <c r="I210" s="547">
        <v>2000000</v>
      </c>
    </row>
    <row r="211" spans="1:9" s="544" customFormat="1" x14ac:dyDescent="0.2">
      <c r="A211" s="544">
        <f>COUNT(I212:I215)</f>
        <v>4</v>
      </c>
      <c r="B211" s="847" t="s">
        <v>720</v>
      </c>
      <c r="C211" s="848"/>
      <c r="D211" s="848"/>
      <c r="E211" s="848"/>
      <c r="F211" s="848"/>
      <c r="G211" s="848"/>
      <c r="H211" s="849"/>
      <c r="I211" s="850">
        <f>SUM(I212:I215)</f>
        <v>40000000</v>
      </c>
    </row>
    <row r="212" spans="1:9" s="526" customFormat="1" ht="120" x14ac:dyDescent="0.2">
      <c r="B212" s="616" t="s">
        <v>696</v>
      </c>
      <c r="C212" s="617"/>
      <c r="D212" s="617">
        <v>2</v>
      </c>
      <c r="E212" s="617">
        <v>1</v>
      </c>
      <c r="F212" s="614" t="s">
        <v>697</v>
      </c>
      <c r="G212" s="617">
        <v>2</v>
      </c>
      <c r="H212" s="616" t="s">
        <v>698</v>
      </c>
      <c r="I212" s="547">
        <v>10000000</v>
      </c>
    </row>
    <row r="213" spans="1:9" ht="72" x14ac:dyDescent="0.2">
      <c r="B213" s="616" t="s">
        <v>699</v>
      </c>
      <c r="C213" s="617"/>
      <c r="D213" s="617">
        <v>2</v>
      </c>
      <c r="E213" s="617">
        <v>1</v>
      </c>
      <c r="F213" s="614" t="s">
        <v>700</v>
      </c>
      <c r="G213" s="617">
        <v>2</v>
      </c>
      <c r="H213" s="616" t="s">
        <v>698</v>
      </c>
      <c r="I213" s="547">
        <v>10000000</v>
      </c>
    </row>
    <row r="214" spans="1:9" s="526" customFormat="1" ht="72" x14ac:dyDescent="0.2">
      <c r="B214" s="616" t="s">
        <v>701</v>
      </c>
      <c r="C214" s="617"/>
      <c r="D214" s="617">
        <v>2</v>
      </c>
      <c r="E214" s="617">
        <v>1</v>
      </c>
      <c r="F214" s="614" t="s">
        <v>702</v>
      </c>
      <c r="G214" s="617">
        <v>2</v>
      </c>
      <c r="H214" s="616" t="s">
        <v>698</v>
      </c>
      <c r="I214" s="547">
        <v>10000000</v>
      </c>
    </row>
    <row r="215" spans="1:9" ht="96" x14ac:dyDescent="0.2">
      <c r="B215" s="616" t="s">
        <v>703</v>
      </c>
      <c r="C215" s="617"/>
      <c r="D215" s="617">
        <v>2</v>
      </c>
      <c r="E215" s="617">
        <v>1</v>
      </c>
      <c r="F215" s="614" t="s">
        <v>704</v>
      </c>
      <c r="G215" s="617">
        <v>2</v>
      </c>
      <c r="H215" s="616" t="s">
        <v>698</v>
      </c>
      <c r="I215" s="547">
        <v>10000000</v>
      </c>
    </row>
    <row r="216" spans="1:9" s="607" customFormat="1" x14ac:dyDescent="0.2">
      <c r="A216" s="645">
        <f>SUM(A218+A220)</f>
        <v>4</v>
      </c>
      <c r="B216" s="967" t="s">
        <v>674</v>
      </c>
      <c r="C216" s="968"/>
      <c r="D216" s="968"/>
      <c r="E216" s="968"/>
      <c r="F216" s="844"/>
      <c r="G216" s="844"/>
      <c r="H216" s="845"/>
      <c r="I216" s="846">
        <f>SUM(I220,I217)</f>
        <v>85000000</v>
      </c>
    </row>
    <row r="217" spans="1:9" s="607" customFormat="1" x14ac:dyDescent="0.2">
      <c r="B217" s="961" t="s">
        <v>1145</v>
      </c>
      <c r="C217" s="962"/>
      <c r="D217" s="962"/>
      <c r="E217" s="962"/>
      <c r="F217" s="962"/>
      <c r="G217" s="962"/>
      <c r="H217" s="963"/>
      <c r="I217" s="598">
        <f>SUM(I218:I219)</f>
        <v>20000000</v>
      </c>
    </row>
    <row r="218" spans="1:9" s="607" customFormat="1" ht="48" x14ac:dyDescent="0.2">
      <c r="A218" s="607">
        <f>COUNT(I218:I219)</f>
        <v>2</v>
      </c>
      <c r="B218" s="616" t="s">
        <v>711</v>
      </c>
      <c r="C218" s="858"/>
      <c r="D218" s="518">
        <v>2</v>
      </c>
      <c r="E218" s="617">
        <v>1</v>
      </c>
      <c r="F218" s="614" t="s">
        <v>712</v>
      </c>
      <c r="G218" s="617">
        <v>1</v>
      </c>
      <c r="H218" s="616" t="s">
        <v>889</v>
      </c>
      <c r="I218" s="574">
        <v>10000000</v>
      </c>
    </row>
    <row r="219" spans="1:9" s="607" customFormat="1" ht="48" x14ac:dyDescent="0.2">
      <c r="B219" s="616" t="s">
        <v>713</v>
      </c>
      <c r="C219" s="858"/>
      <c r="D219" s="518">
        <v>2</v>
      </c>
      <c r="E219" s="617">
        <v>1</v>
      </c>
      <c r="F219" s="614" t="s">
        <v>714</v>
      </c>
      <c r="G219" s="617">
        <v>1</v>
      </c>
      <c r="H219" s="616" t="s">
        <v>889</v>
      </c>
      <c r="I219" s="574">
        <v>10000000</v>
      </c>
    </row>
    <row r="220" spans="1:9" s="607" customFormat="1" x14ac:dyDescent="0.2">
      <c r="A220" s="607">
        <f>COUNT(I221:I222)</f>
        <v>2</v>
      </c>
      <c r="B220" s="961" t="s">
        <v>1146</v>
      </c>
      <c r="C220" s="962"/>
      <c r="D220" s="962"/>
      <c r="E220" s="962"/>
      <c r="F220" s="962"/>
      <c r="G220" s="962"/>
      <c r="H220" s="963"/>
      <c r="I220" s="562">
        <f>SUM(I221:I222)</f>
        <v>65000000</v>
      </c>
    </row>
    <row r="221" spans="1:9" ht="144" x14ac:dyDescent="0.2">
      <c r="B221" s="616" t="s">
        <v>1006</v>
      </c>
      <c r="C221" s="612"/>
      <c r="D221" s="518">
        <v>2</v>
      </c>
      <c r="E221" s="617">
        <v>1</v>
      </c>
      <c r="F221" s="614" t="s">
        <v>1039</v>
      </c>
      <c r="G221" s="617">
        <v>3</v>
      </c>
      <c r="H221" s="318" t="s">
        <v>539</v>
      </c>
      <c r="I221" s="592">
        <v>25000000</v>
      </c>
    </row>
    <row r="222" spans="1:9" ht="96" x14ac:dyDescent="0.2">
      <c r="B222" s="616" t="s">
        <v>1005</v>
      </c>
      <c r="C222" s="612"/>
      <c r="D222" s="518">
        <v>2</v>
      </c>
      <c r="E222" s="617">
        <v>1</v>
      </c>
      <c r="F222" s="614" t="s">
        <v>986</v>
      </c>
      <c r="G222" s="617">
        <v>3</v>
      </c>
      <c r="H222" s="318" t="s">
        <v>539</v>
      </c>
      <c r="I222" s="592">
        <v>40000000</v>
      </c>
    </row>
    <row r="223" spans="1:9" ht="60.75" customHeight="1" x14ac:dyDescent="0.2">
      <c r="B223" s="969" t="s">
        <v>853</v>
      </c>
      <c r="C223" s="970"/>
      <c r="D223" s="970"/>
      <c r="E223" s="970"/>
      <c r="F223" s="970"/>
      <c r="G223" s="970"/>
      <c r="H223" s="971"/>
      <c r="I223" s="650">
        <f>SUM(I224,I241,I260)</f>
        <v>289836100</v>
      </c>
    </row>
    <row r="224" spans="1:9" x14ac:dyDescent="0.2">
      <c r="A224" s="864">
        <f>A227+A239+A225</f>
        <v>13</v>
      </c>
      <c r="B224" s="843" t="s">
        <v>590</v>
      </c>
      <c r="C224" s="844"/>
      <c r="D224" s="844"/>
      <c r="E224" s="844"/>
      <c r="F224" s="844"/>
      <c r="G224" s="844"/>
      <c r="H224" s="845"/>
      <c r="I224" s="846">
        <f>SUM(I227+I239+I225)</f>
        <v>69636100</v>
      </c>
    </row>
    <row r="225" spans="1:10" x14ac:dyDescent="0.2">
      <c r="A225" s="864">
        <v>1</v>
      </c>
      <c r="B225" s="972" t="s">
        <v>1179</v>
      </c>
      <c r="C225" s="973"/>
      <c r="D225" s="973"/>
      <c r="E225" s="973"/>
      <c r="F225" s="973"/>
      <c r="G225" s="973"/>
      <c r="H225" s="974"/>
      <c r="I225" s="865">
        <f>I226</f>
        <v>36000000</v>
      </c>
    </row>
    <row r="226" spans="1:10" ht="288" x14ac:dyDescent="0.2">
      <c r="A226" s="864"/>
      <c r="B226" s="616" t="s">
        <v>1165</v>
      </c>
      <c r="C226" s="838"/>
      <c r="D226" s="617" t="s">
        <v>1166</v>
      </c>
      <c r="E226" s="617">
        <v>1</v>
      </c>
      <c r="F226" s="616" t="s">
        <v>1181</v>
      </c>
      <c r="G226" s="837">
        <v>1</v>
      </c>
      <c r="H226" s="836" t="s">
        <v>1180</v>
      </c>
      <c r="I226" s="538">
        <v>36000000</v>
      </c>
    </row>
    <row r="227" spans="1:10" s="601" customFormat="1" x14ac:dyDescent="0.2">
      <c r="A227" s="601">
        <f>COUNT(I228:I238)</f>
        <v>11</v>
      </c>
      <c r="B227" s="972" t="s">
        <v>721</v>
      </c>
      <c r="C227" s="973"/>
      <c r="D227" s="973"/>
      <c r="E227" s="973"/>
      <c r="F227" s="973"/>
      <c r="G227" s="973"/>
      <c r="H227" s="974"/>
      <c r="I227" s="866">
        <f>SUM(I228:I238)</f>
        <v>32818000</v>
      </c>
    </row>
    <row r="228" spans="1:10" ht="192" x14ac:dyDescent="0.2">
      <c r="B228" s="616" t="s">
        <v>833</v>
      </c>
      <c r="C228" s="617">
        <v>45</v>
      </c>
      <c r="D228" s="617">
        <v>2</v>
      </c>
      <c r="E228" s="617">
        <v>1</v>
      </c>
      <c r="F228" s="614" t="s">
        <v>950</v>
      </c>
      <c r="G228" s="617" t="s">
        <v>525</v>
      </c>
      <c r="H228" s="616" t="s">
        <v>883</v>
      </c>
      <c r="I228" s="514">
        <v>3000000</v>
      </c>
    </row>
    <row r="229" spans="1:10" s="533" customFormat="1" ht="120" x14ac:dyDescent="0.2">
      <c r="B229" s="563" t="s">
        <v>882</v>
      </c>
      <c r="C229" s="867"/>
      <c r="D229" s="564" t="s">
        <v>525</v>
      </c>
      <c r="E229" s="564">
        <v>1</v>
      </c>
      <c r="F229" s="563" t="s">
        <v>951</v>
      </c>
      <c r="G229" s="564" t="s">
        <v>525</v>
      </c>
      <c r="H229" s="563" t="s">
        <v>881</v>
      </c>
      <c r="I229" s="579">
        <v>3000000</v>
      </c>
    </row>
    <row r="230" spans="1:10" s="533" customFormat="1" ht="168" x14ac:dyDescent="0.2">
      <c r="B230" s="616" t="s">
        <v>737</v>
      </c>
      <c r="C230" s="838"/>
      <c r="D230" s="620">
        <v>2</v>
      </c>
      <c r="E230" s="617">
        <v>1</v>
      </c>
      <c r="F230" s="794" t="s">
        <v>1162</v>
      </c>
      <c r="G230" s="617" t="s">
        <v>525</v>
      </c>
      <c r="H230" s="563" t="s">
        <v>881</v>
      </c>
      <c r="I230" s="514">
        <v>10000000</v>
      </c>
    </row>
    <row r="231" spans="1:10" s="533" customFormat="1" ht="96" x14ac:dyDescent="0.2">
      <c r="B231" s="563" t="s">
        <v>884</v>
      </c>
      <c r="C231" s="867"/>
      <c r="D231" s="564">
        <v>2</v>
      </c>
      <c r="E231" s="564">
        <v>1</v>
      </c>
      <c r="F231" s="624" t="s">
        <v>952</v>
      </c>
      <c r="G231" s="564" t="s">
        <v>41</v>
      </c>
      <c r="H231" s="563" t="s">
        <v>722</v>
      </c>
      <c r="I231" s="579">
        <v>1600000</v>
      </c>
    </row>
    <row r="232" spans="1:10" s="601" customFormat="1" ht="192" x14ac:dyDescent="0.2">
      <c r="B232" s="648" t="s">
        <v>926</v>
      </c>
      <c r="C232" s="868"/>
      <c r="D232" s="626">
        <v>2</v>
      </c>
      <c r="E232" s="626">
        <v>1</v>
      </c>
      <c r="F232" s="648" t="s">
        <v>1163</v>
      </c>
      <c r="G232" s="626">
        <v>2</v>
      </c>
      <c r="H232" s="648" t="s">
        <v>927</v>
      </c>
      <c r="I232" s="575">
        <v>5500000</v>
      </c>
    </row>
    <row r="233" spans="1:10" s="533" customFormat="1" ht="96" x14ac:dyDescent="0.2">
      <c r="B233" s="616" t="s">
        <v>876</v>
      </c>
      <c r="C233" s="838"/>
      <c r="D233" s="617">
        <v>2</v>
      </c>
      <c r="E233" s="617">
        <v>1</v>
      </c>
      <c r="F233" s="616" t="s">
        <v>1076</v>
      </c>
      <c r="G233" s="617" t="s">
        <v>525</v>
      </c>
      <c r="H233" s="625" t="s">
        <v>878</v>
      </c>
      <c r="I233" s="538">
        <v>1500000</v>
      </c>
    </row>
    <row r="234" spans="1:10" s="533" customFormat="1" ht="192" x14ac:dyDescent="0.2">
      <c r="B234" s="563" t="s">
        <v>877</v>
      </c>
      <c r="C234" s="867"/>
      <c r="D234" s="564">
        <v>2</v>
      </c>
      <c r="E234" s="564">
        <v>1</v>
      </c>
      <c r="F234" s="563" t="s">
        <v>1077</v>
      </c>
      <c r="G234" s="564">
        <v>3</v>
      </c>
      <c r="H234" s="563" t="s">
        <v>878</v>
      </c>
      <c r="I234" s="579">
        <v>3500000</v>
      </c>
    </row>
    <row r="235" spans="1:10" s="533" customFormat="1" ht="168" x14ac:dyDescent="0.2">
      <c r="B235" s="563" t="s">
        <v>879</v>
      </c>
      <c r="C235" s="867"/>
      <c r="D235" s="564">
        <v>2</v>
      </c>
      <c r="E235" s="564">
        <v>1</v>
      </c>
      <c r="F235" s="616" t="s">
        <v>1078</v>
      </c>
      <c r="G235" s="564">
        <v>2</v>
      </c>
      <c r="H235" s="563" t="s">
        <v>878</v>
      </c>
      <c r="I235" s="579">
        <v>500000</v>
      </c>
    </row>
    <row r="236" spans="1:10" s="533" customFormat="1" ht="96" x14ac:dyDescent="0.2">
      <c r="B236" s="563" t="s">
        <v>880</v>
      </c>
      <c r="C236" s="867"/>
      <c r="D236" s="564">
        <v>2</v>
      </c>
      <c r="E236" s="564">
        <v>1</v>
      </c>
      <c r="F236" s="616" t="s">
        <v>1040</v>
      </c>
      <c r="G236" s="617">
        <v>3</v>
      </c>
      <c r="H236" s="616" t="s">
        <v>881</v>
      </c>
      <c r="I236" s="514">
        <v>3000000</v>
      </c>
    </row>
    <row r="237" spans="1:10" s="533" customFormat="1" ht="120" x14ac:dyDescent="0.2">
      <c r="B237" s="616" t="s">
        <v>1011</v>
      </c>
      <c r="C237" s="867"/>
      <c r="D237" s="602">
        <v>1</v>
      </c>
      <c r="E237" s="564">
        <v>1</v>
      </c>
      <c r="F237" s="563" t="s">
        <v>1012</v>
      </c>
      <c r="G237" s="638">
        <v>2</v>
      </c>
      <c r="H237" s="840" t="s">
        <v>906</v>
      </c>
      <c r="I237" s="639">
        <v>218000</v>
      </c>
      <c r="J237" s="651">
        <f>I237+I232</f>
        <v>5718000</v>
      </c>
    </row>
    <row r="238" spans="1:10" s="527" customFormat="1" ht="96" x14ac:dyDescent="0.2">
      <c r="B238" s="616" t="s">
        <v>886</v>
      </c>
      <c r="C238" s="617"/>
      <c r="D238" s="617">
        <v>2</v>
      </c>
      <c r="E238" s="617">
        <v>1</v>
      </c>
      <c r="F238" s="616" t="s">
        <v>1041</v>
      </c>
      <c r="G238" s="617">
        <v>2</v>
      </c>
      <c r="H238" s="563" t="s">
        <v>885</v>
      </c>
      <c r="I238" s="575">
        <v>1000000</v>
      </c>
    </row>
    <row r="239" spans="1:10" x14ac:dyDescent="0.2">
      <c r="A239" s="615">
        <f>COUNT(I240)</f>
        <v>1</v>
      </c>
      <c r="B239" s="961" t="s">
        <v>1149</v>
      </c>
      <c r="C239" s="962"/>
      <c r="D239" s="962"/>
      <c r="E239" s="962"/>
      <c r="F239" s="962"/>
      <c r="G239" s="962"/>
      <c r="H239" s="963"/>
      <c r="I239" s="549">
        <f>SUM(I240:I240)</f>
        <v>818100</v>
      </c>
    </row>
    <row r="240" spans="1:10" ht="168" x14ac:dyDescent="0.2">
      <c r="B240" s="616" t="s">
        <v>832</v>
      </c>
      <c r="C240" s="617">
        <v>37</v>
      </c>
      <c r="D240" s="617">
        <v>2</v>
      </c>
      <c r="E240" s="617">
        <v>1</v>
      </c>
      <c r="F240" s="616" t="s">
        <v>1042</v>
      </c>
      <c r="G240" s="617" t="s">
        <v>525</v>
      </c>
      <c r="H240" s="616" t="s">
        <v>541</v>
      </c>
      <c r="I240" s="514">
        <v>818100</v>
      </c>
    </row>
    <row r="241" spans="1:15" s="601" customFormat="1" x14ac:dyDescent="0.2">
      <c r="A241" s="646">
        <f>SUM(A243+A246+A248+A250+A253+A257)</f>
        <v>9</v>
      </c>
      <c r="B241" s="843" t="s">
        <v>593</v>
      </c>
      <c r="C241" s="844"/>
      <c r="D241" s="844"/>
      <c r="E241" s="844"/>
      <c r="F241" s="844"/>
      <c r="G241" s="844"/>
      <c r="H241" s="845"/>
      <c r="I241" s="846">
        <f>SUM(I242+I245+I252+I257)</f>
        <v>120500000</v>
      </c>
    </row>
    <row r="242" spans="1:15" s="527" customFormat="1" x14ac:dyDescent="0.2">
      <c r="B242" s="847" t="s">
        <v>691</v>
      </c>
      <c r="C242" s="848"/>
      <c r="D242" s="848"/>
      <c r="E242" s="848"/>
      <c r="F242" s="848"/>
      <c r="G242" s="848"/>
      <c r="H242" s="849"/>
      <c r="I242" s="850">
        <f>SUM(I243)</f>
        <v>25000000</v>
      </c>
    </row>
    <row r="243" spans="1:15" x14ac:dyDescent="0.2">
      <c r="A243" s="615">
        <f>COUNT(I244)</f>
        <v>1</v>
      </c>
      <c r="B243" s="851" t="s">
        <v>692</v>
      </c>
      <c r="C243" s="852"/>
      <c r="D243" s="852"/>
      <c r="E243" s="852"/>
      <c r="F243" s="852"/>
      <c r="G243" s="852"/>
      <c r="H243" s="853"/>
      <c r="I243" s="854">
        <f>SUM(I244:I244)</f>
        <v>25000000</v>
      </c>
      <c r="L243" s="531">
        <f>SUM(L244:L247)</f>
        <v>90500000</v>
      </c>
    </row>
    <row r="244" spans="1:15" ht="96" x14ac:dyDescent="0.2">
      <c r="B244" s="608" t="s">
        <v>724</v>
      </c>
      <c r="C244" s="617"/>
      <c r="D244" s="617">
        <v>2</v>
      </c>
      <c r="E244" s="617">
        <v>1</v>
      </c>
      <c r="F244" s="614" t="s">
        <v>725</v>
      </c>
      <c r="G244" s="617">
        <v>1</v>
      </c>
      <c r="H244" s="616" t="s">
        <v>688</v>
      </c>
      <c r="I244" s="514">
        <v>25000000</v>
      </c>
      <c r="K244" s="615">
        <v>1</v>
      </c>
      <c r="L244" s="531">
        <f>SUM(I244+I247+I249+I254)</f>
        <v>69500000</v>
      </c>
    </row>
    <row r="245" spans="1:15" x14ac:dyDescent="0.2">
      <c r="B245" s="847" t="s">
        <v>726</v>
      </c>
      <c r="C245" s="848"/>
      <c r="D245" s="848"/>
      <c r="E245" s="848"/>
      <c r="F245" s="848"/>
      <c r="G245" s="848"/>
      <c r="H245" s="849"/>
      <c r="I245" s="850">
        <f>SUM(I246,I248,I250)</f>
        <v>43000000</v>
      </c>
      <c r="K245" s="615">
        <v>2</v>
      </c>
      <c r="L245" s="531">
        <f>SUM(I255)</f>
        <v>10000000</v>
      </c>
    </row>
    <row r="246" spans="1:15" s="527" customFormat="1" x14ac:dyDescent="0.2">
      <c r="A246" s="527">
        <f>COUNT(I247)</f>
        <v>1</v>
      </c>
      <c r="B246" s="851" t="s">
        <v>727</v>
      </c>
      <c r="C246" s="852"/>
      <c r="D246" s="852"/>
      <c r="E246" s="852"/>
      <c r="F246" s="852"/>
      <c r="G246" s="852"/>
      <c r="H246" s="853"/>
      <c r="I246" s="854">
        <f>SUM(I247:I247)</f>
        <v>3000000</v>
      </c>
      <c r="K246" s="527">
        <v>3</v>
      </c>
      <c r="L246" s="600">
        <f>SUM(I251)</f>
        <v>1000000</v>
      </c>
    </row>
    <row r="247" spans="1:15" ht="72" x14ac:dyDescent="0.2">
      <c r="B247" s="616" t="s">
        <v>731</v>
      </c>
      <c r="C247" s="617"/>
      <c r="D247" s="617">
        <v>2</v>
      </c>
      <c r="E247" s="617">
        <v>1</v>
      </c>
      <c r="F247" s="614" t="s">
        <v>732</v>
      </c>
      <c r="G247" s="617">
        <v>1</v>
      </c>
      <c r="H247" s="616" t="s">
        <v>925</v>
      </c>
      <c r="I247" s="606">
        <v>3000000</v>
      </c>
      <c r="K247" s="615">
        <v>4</v>
      </c>
      <c r="L247" s="531">
        <f>SUM(I258:I259)</f>
        <v>10000000</v>
      </c>
    </row>
    <row r="248" spans="1:15" x14ac:dyDescent="0.2">
      <c r="A248" s="615">
        <f>COUNT(I249)</f>
        <v>1</v>
      </c>
      <c r="B248" s="851" t="s">
        <v>730</v>
      </c>
      <c r="C248" s="852"/>
      <c r="D248" s="852"/>
      <c r="E248" s="852"/>
      <c r="F248" s="852"/>
      <c r="G248" s="852"/>
      <c r="H248" s="853"/>
      <c r="I248" s="854">
        <f>SUM(I249:I249)</f>
        <v>39000000</v>
      </c>
    </row>
    <row r="249" spans="1:15" s="601" customFormat="1" ht="168" x14ac:dyDescent="0.2">
      <c r="B249" s="616" t="s">
        <v>831</v>
      </c>
      <c r="C249" s="617"/>
      <c r="D249" s="617">
        <v>2</v>
      </c>
      <c r="E249" s="617">
        <v>1</v>
      </c>
      <c r="F249" s="614" t="s">
        <v>830</v>
      </c>
      <c r="G249" s="617">
        <v>1</v>
      </c>
      <c r="H249" s="616" t="s">
        <v>928</v>
      </c>
      <c r="I249" s="606">
        <v>39000000</v>
      </c>
    </row>
    <row r="250" spans="1:15" x14ac:dyDescent="0.2">
      <c r="A250" s="615">
        <f>COUNT(I251)</f>
        <v>1</v>
      </c>
      <c r="B250" s="851" t="s">
        <v>734</v>
      </c>
      <c r="C250" s="852"/>
      <c r="D250" s="852"/>
      <c r="E250" s="852"/>
      <c r="F250" s="852"/>
      <c r="G250" s="852"/>
      <c r="H250" s="853"/>
      <c r="I250" s="854">
        <f>SUM(I251:I251)</f>
        <v>1000000</v>
      </c>
    </row>
    <row r="251" spans="1:15" ht="120" x14ac:dyDescent="0.2">
      <c r="B251" s="608" t="s">
        <v>739</v>
      </c>
      <c r="C251" s="617"/>
      <c r="D251" s="617">
        <v>2</v>
      </c>
      <c r="E251" s="617">
        <v>1</v>
      </c>
      <c r="F251" s="614" t="s">
        <v>1043</v>
      </c>
      <c r="G251" s="617" t="s">
        <v>821</v>
      </c>
      <c r="H251" s="616" t="s">
        <v>738</v>
      </c>
      <c r="I251" s="603">
        <v>1000000</v>
      </c>
    </row>
    <row r="252" spans="1:15" x14ac:dyDescent="0.2">
      <c r="B252" s="847" t="s">
        <v>735</v>
      </c>
      <c r="C252" s="848"/>
      <c r="D252" s="848"/>
      <c r="E252" s="848"/>
      <c r="F252" s="848"/>
      <c r="G252" s="848"/>
      <c r="H252" s="849"/>
      <c r="I252" s="850">
        <f>SUM(I253)</f>
        <v>42500000</v>
      </c>
    </row>
    <row r="253" spans="1:15" s="601" customFormat="1" x14ac:dyDescent="0.2">
      <c r="A253" s="601">
        <f>COUNT(I254:I256)</f>
        <v>3</v>
      </c>
      <c r="B253" s="869" t="s">
        <v>736</v>
      </c>
      <c r="C253" s="870"/>
      <c r="D253" s="870"/>
      <c r="E253" s="870"/>
      <c r="F253" s="870"/>
      <c r="G253" s="870"/>
      <c r="H253" s="871"/>
      <c r="I253" s="872">
        <f>SUM(I254:I256)</f>
        <v>42500000</v>
      </c>
    </row>
    <row r="254" spans="1:15" ht="72" x14ac:dyDescent="0.2">
      <c r="B254" s="616" t="s">
        <v>728</v>
      </c>
      <c r="C254" s="617"/>
      <c r="D254" s="617" t="s">
        <v>525</v>
      </c>
      <c r="E254" s="617">
        <v>1</v>
      </c>
      <c r="F254" s="614" t="s">
        <v>729</v>
      </c>
      <c r="G254" s="617">
        <v>1</v>
      </c>
      <c r="H254" s="616" t="s">
        <v>883</v>
      </c>
      <c r="I254" s="514">
        <v>2500000</v>
      </c>
    </row>
    <row r="255" spans="1:15" s="607" customFormat="1" ht="96" x14ac:dyDescent="0.2">
      <c r="B255" s="616" t="s">
        <v>818</v>
      </c>
      <c r="C255" s="617"/>
      <c r="D255" s="617">
        <v>2</v>
      </c>
      <c r="E255" s="617">
        <v>1</v>
      </c>
      <c r="F255" s="614" t="s">
        <v>733</v>
      </c>
      <c r="G255" s="617">
        <v>1</v>
      </c>
      <c r="H255" s="616" t="s">
        <v>722</v>
      </c>
      <c r="I255" s="514">
        <v>10000000</v>
      </c>
      <c r="K255" s="580"/>
      <c r="L255" s="580"/>
      <c r="M255" s="580"/>
      <c r="O255" s="580"/>
    </row>
    <row r="256" spans="1:15" s="607" customFormat="1" ht="96" x14ac:dyDescent="0.2">
      <c r="B256" s="616" t="s">
        <v>1167</v>
      </c>
      <c r="C256" s="617"/>
      <c r="D256" s="518" t="s">
        <v>525</v>
      </c>
      <c r="E256" s="617">
        <v>1</v>
      </c>
      <c r="F256" s="614" t="s">
        <v>1168</v>
      </c>
      <c r="G256" s="617">
        <v>1</v>
      </c>
      <c r="H256" s="616" t="s">
        <v>722</v>
      </c>
      <c r="I256" s="514">
        <v>30000000</v>
      </c>
      <c r="K256" s="580"/>
      <c r="L256" s="580"/>
      <c r="M256" s="580"/>
      <c r="O256" s="580"/>
    </row>
    <row r="257" spans="1:9" s="607" customFormat="1" x14ac:dyDescent="0.2">
      <c r="A257" s="607">
        <f>COUNT(I258:I259)</f>
        <v>2</v>
      </c>
      <c r="B257" s="847" t="s">
        <v>720</v>
      </c>
      <c r="C257" s="848"/>
      <c r="D257" s="848"/>
      <c r="E257" s="848"/>
      <c r="F257" s="848"/>
      <c r="G257" s="848"/>
      <c r="H257" s="849"/>
      <c r="I257" s="850">
        <f>SUM(I258:I259)</f>
        <v>10000000</v>
      </c>
    </row>
    <row r="258" spans="1:9" s="607" customFormat="1" ht="240" x14ac:dyDescent="0.2">
      <c r="B258" s="318" t="s">
        <v>740</v>
      </c>
      <c r="C258" s="617"/>
      <c r="D258" s="617">
        <v>2</v>
      </c>
      <c r="E258" s="617">
        <v>1</v>
      </c>
      <c r="F258" s="614" t="s">
        <v>1079</v>
      </c>
      <c r="G258" s="617">
        <v>2</v>
      </c>
      <c r="H258" s="616" t="s">
        <v>742</v>
      </c>
      <c r="I258" s="550">
        <v>5000000</v>
      </c>
    </row>
    <row r="259" spans="1:9" s="607" customFormat="1" ht="120" x14ac:dyDescent="0.2">
      <c r="B259" s="318" t="s">
        <v>741</v>
      </c>
      <c r="C259" s="617"/>
      <c r="D259" s="617">
        <v>2</v>
      </c>
      <c r="E259" s="617">
        <v>1</v>
      </c>
      <c r="F259" s="614" t="s">
        <v>743</v>
      </c>
      <c r="G259" s="617">
        <v>2</v>
      </c>
      <c r="H259" s="616" t="s">
        <v>742</v>
      </c>
      <c r="I259" s="550">
        <v>5000000</v>
      </c>
    </row>
    <row r="260" spans="1:9" s="607" customFormat="1" x14ac:dyDescent="0.2">
      <c r="A260" s="645">
        <f>SUM(A261+A264+A274)</f>
        <v>13</v>
      </c>
      <c r="B260" s="967" t="s">
        <v>674</v>
      </c>
      <c r="C260" s="968"/>
      <c r="D260" s="968"/>
      <c r="E260" s="968"/>
      <c r="F260" s="844"/>
      <c r="G260" s="844"/>
      <c r="H260" s="845"/>
      <c r="I260" s="846">
        <f>SUM(I264,I274,I261)</f>
        <v>99700000</v>
      </c>
    </row>
    <row r="261" spans="1:9" s="607" customFormat="1" x14ac:dyDescent="0.2">
      <c r="A261" s="607">
        <f>COUNT(I262:I263)</f>
        <v>2</v>
      </c>
      <c r="B261" s="961" t="s">
        <v>930</v>
      </c>
      <c r="C261" s="962"/>
      <c r="D261" s="962"/>
      <c r="E261" s="962"/>
      <c r="F261" s="962"/>
      <c r="G261" s="962"/>
      <c r="H261" s="963"/>
      <c r="I261" s="562">
        <f>SUM(I262:I263)</f>
        <v>7500000</v>
      </c>
    </row>
    <row r="262" spans="1:9" ht="96" x14ac:dyDescent="0.2">
      <c r="B262" s="605" t="s">
        <v>724</v>
      </c>
      <c r="C262" s="858"/>
      <c r="D262" s="620">
        <v>2</v>
      </c>
      <c r="E262" s="617">
        <v>1</v>
      </c>
      <c r="F262" s="614" t="s">
        <v>725</v>
      </c>
      <c r="G262" s="617">
        <v>1</v>
      </c>
      <c r="H262" s="616" t="s">
        <v>889</v>
      </c>
      <c r="I262" s="604">
        <v>5000000</v>
      </c>
    </row>
    <row r="263" spans="1:9" ht="72" x14ac:dyDescent="0.2">
      <c r="B263" s="605" t="s">
        <v>728</v>
      </c>
      <c r="C263" s="858"/>
      <c r="D263" s="617" t="s">
        <v>525</v>
      </c>
      <c r="E263" s="617">
        <v>1</v>
      </c>
      <c r="F263" s="614" t="s">
        <v>729</v>
      </c>
      <c r="G263" s="617">
        <v>1</v>
      </c>
      <c r="H263" s="616" t="s">
        <v>889</v>
      </c>
      <c r="I263" s="606">
        <v>2500000</v>
      </c>
    </row>
    <row r="264" spans="1:9" s="607" customFormat="1" x14ac:dyDescent="0.2">
      <c r="A264" s="607">
        <f>COUNT(I265:I273)</f>
        <v>9</v>
      </c>
      <c r="B264" s="961" t="s">
        <v>929</v>
      </c>
      <c r="C264" s="962"/>
      <c r="D264" s="962"/>
      <c r="E264" s="962"/>
      <c r="F264" s="962"/>
      <c r="G264" s="962"/>
      <c r="H264" s="963"/>
      <c r="I264" s="562">
        <f>SUM(I265:I273)</f>
        <v>72200000</v>
      </c>
    </row>
    <row r="265" spans="1:9" s="607" customFormat="1" ht="48" x14ac:dyDescent="0.2">
      <c r="B265" s="608" t="s">
        <v>744</v>
      </c>
      <c r="C265" s="617"/>
      <c r="D265" s="617">
        <v>2</v>
      </c>
      <c r="E265" s="617">
        <v>1</v>
      </c>
      <c r="F265" s="614" t="s">
        <v>542</v>
      </c>
      <c r="G265" s="617" t="s">
        <v>525</v>
      </c>
      <c r="H265" s="616" t="s">
        <v>539</v>
      </c>
      <c r="I265" s="514">
        <v>4500000</v>
      </c>
    </row>
    <row r="266" spans="1:9" s="526" customFormat="1" ht="72" x14ac:dyDescent="0.2">
      <c r="B266" s="616" t="s">
        <v>723</v>
      </c>
      <c r="C266" s="617"/>
      <c r="D266" s="617">
        <v>2</v>
      </c>
      <c r="E266" s="617">
        <v>1</v>
      </c>
      <c r="F266" s="614" t="s">
        <v>543</v>
      </c>
      <c r="G266" s="617" t="s">
        <v>525</v>
      </c>
      <c r="H266" s="616" t="s">
        <v>539</v>
      </c>
      <c r="I266" s="514">
        <v>10000000</v>
      </c>
    </row>
    <row r="267" spans="1:9" s="607" customFormat="1" ht="96" x14ac:dyDescent="0.2">
      <c r="B267" s="616" t="s">
        <v>745</v>
      </c>
      <c r="C267" s="617"/>
      <c r="D267" s="617">
        <v>2</v>
      </c>
      <c r="E267" s="617">
        <v>1</v>
      </c>
      <c r="F267" s="614" t="s">
        <v>544</v>
      </c>
      <c r="G267" s="617" t="s">
        <v>525</v>
      </c>
      <c r="H267" s="616" t="s">
        <v>539</v>
      </c>
      <c r="I267" s="514">
        <v>3500000</v>
      </c>
    </row>
    <row r="268" spans="1:9" s="607" customFormat="1" ht="96" x14ac:dyDescent="0.2">
      <c r="B268" s="608" t="s">
        <v>746</v>
      </c>
      <c r="C268" s="617"/>
      <c r="D268" s="617">
        <v>2</v>
      </c>
      <c r="E268" s="617">
        <v>1</v>
      </c>
      <c r="F268" s="614" t="s">
        <v>545</v>
      </c>
      <c r="G268" s="617" t="s">
        <v>525</v>
      </c>
      <c r="H268" s="616" t="s">
        <v>539</v>
      </c>
      <c r="I268" s="514">
        <v>3000000</v>
      </c>
    </row>
    <row r="269" spans="1:9" s="543" customFormat="1" ht="48" x14ac:dyDescent="0.2">
      <c r="B269" s="608" t="s">
        <v>747</v>
      </c>
      <c r="C269" s="617"/>
      <c r="D269" s="617">
        <v>2</v>
      </c>
      <c r="E269" s="617">
        <v>1</v>
      </c>
      <c r="F269" s="614" t="s">
        <v>546</v>
      </c>
      <c r="G269" s="617" t="s">
        <v>525</v>
      </c>
      <c r="H269" s="616" t="s">
        <v>539</v>
      </c>
      <c r="I269" s="514">
        <v>10000000</v>
      </c>
    </row>
    <row r="270" spans="1:9" s="544" customFormat="1" ht="120" x14ac:dyDescent="0.2">
      <c r="B270" s="608" t="s">
        <v>748</v>
      </c>
      <c r="C270" s="617"/>
      <c r="D270" s="617">
        <v>2</v>
      </c>
      <c r="E270" s="617">
        <v>1</v>
      </c>
      <c r="F270" s="614" t="s">
        <v>547</v>
      </c>
      <c r="G270" s="617" t="s">
        <v>525</v>
      </c>
      <c r="H270" s="616" t="s">
        <v>539</v>
      </c>
      <c r="I270" s="514">
        <v>5000000</v>
      </c>
    </row>
    <row r="271" spans="1:9" s="526" customFormat="1" ht="96" x14ac:dyDescent="0.2">
      <c r="B271" s="608" t="s">
        <v>749</v>
      </c>
      <c r="C271" s="617"/>
      <c r="D271" s="617">
        <v>2</v>
      </c>
      <c r="E271" s="617">
        <v>1</v>
      </c>
      <c r="F271" s="614" t="s">
        <v>1080</v>
      </c>
      <c r="G271" s="617" t="s">
        <v>525</v>
      </c>
      <c r="H271" s="616" t="s">
        <v>539</v>
      </c>
      <c r="I271" s="514">
        <v>20000000</v>
      </c>
    </row>
    <row r="272" spans="1:9" ht="96" x14ac:dyDescent="0.2">
      <c r="B272" s="608" t="s">
        <v>1081</v>
      </c>
      <c r="C272" s="617"/>
      <c r="D272" s="617">
        <v>2</v>
      </c>
      <c r="E272" s="617">
        <v>1</v>
      </c>
      <c r="F272" s="614" t="s">
        <v>548</v>
      </c>
      <c r="G272" s="617" t="s">
        <v>525</v>
      </c>
      <c r="H272" s="616" t="s">
        <v>539</v>
      </c>
      <c r="I272" s="514">
        <v>8000000</v>
      </c>
    </row>
    <row r="273" spans="1:12" ht="72" x14ac:dyDescent="0.2">
      <c r="B273" s="608" t="s">
        <v>1082</v>
      </c>
      <c r="C273" s="617"/>
      <c r="D273" s="617">
        <v>2</v>
      </c>
      <c r="E273" s="617">
        <v>1</v>
      </c>
      <c r="F273" s="614" t="s">
        <v>549</v>
      </c>
      <c r="G273" s="617" t="s">
        <v>525</v>
      </c>
      <c r="H273" s="616" t="s">
        <v>539</v>
      </c>
      <c r="I273" s="514">
        <v>8200000</v>
      </c>
    </row>
    <row r="274" spans="1:12" x14ac:dyDescent="0.2">
      <c r="A274" s="615">
        <f>COUNT(I275:I276)</f>
        <v>2</v>
      </c>
      <c r="B274" s="961" t="s">
        <v>1151</v>
      </c>
      <c r="C274" s="962"/>
      <c r="D274" s="962"/>
      <c r="E274" s="962"/>
      <c r="F274" s="962"/>
      <c r="G274" s="962"/>
      <c r="H274" s="963"/>
      <c r="I274" s="562">
        <f>SUM(I275:I276)</f>
        <v>20000000</v>
      </c>
    </row>
    <row r="275" spans="1:12" ht="48" x14ac:dyDescent="0.2">
      <c r="B275" s="608" t="s">
        <v>750</v>
      </c>
      <c r="C275" s="617"/>
      <c r="D275" s="617">
        <v>2</v>
      </c>
      <c r="E275" s="617">
        <v>1</v>
      </c>
      <c r="F275" s="614" t="s">
        <v>752</v>
      </c>
      <c r="G275" s="617" t="s">
        <v>525</v>
      </c>
      <c r="H275" s="616" t="s">
        <v>539</v>
      </c>
      <c r="I275" s="514">
        <v>12000000</v>
      </c>
    </row>
    <row r="276" spans="1:12" s="526" customFormat="1" ht="48" x14ac:dyDescent="0.2">
      <c r="B276" s="608" t="s">
        <v>751</v>
      </c>
      <c r="C276" s="617"/>
      <c r="D276" s="617">
        <v>2</v>
      </c>
      <c r="E276" s="617">
        <v>1</v>
      </c>
      <c r="F276" s="614" t="s">
        <v>753</v>
      </c>
      <c r="G276" s="617" t="s">
        <v>525</v>
      </c>
      <c r="H276" s="616" t="s">
        <v>539</v>
      </c>
      <c r="I276" s="514">
        <v>8000000</v>
      </c>
    </row>
    <row r="277" spans="1:12" s="619" customFormat="1" ht="65.25" customHeight="1" x14ac:dyDescent="0.2">
      <c r="B277" s="969" t="s">
        <v>1089</v>
      </c>
      <c r="C277" s="970"/>
      <c r="D277" s="970"/>
      <c r="E277" s="970"/>
      <c r="F277" s="970"/>
      <c r="G277" s="970"/>
      <c r="H277" s="971"/>
      <c r="I277" s="650">
        <f>SUM(I278,I292,I333)</f>
        <v>311542900</v>
      </c>
      <c r="J277" s="650"/>
    </row>
    <row r="278" spans="1:12" x14ac:dyDescent="0.2">
      <c r="A278" s="630">
        <f>SUM(A279+A283+A286+A290)</f>
        <v>9</v>
      </c>
      <c r="B278" s="843" t="s">
        <v>590</v>
      </c>
      <c r="C278" s="844"/>
      <c r="D278" s="844"/>
      <c r="E278" s="844"/>
      <c r="F278" s="844"/>
      <c r="G278" s="844"/>
      <c r="H278" s="845"/>
      <c r="I278" s="846">
        <f>SUM(I279,I283,I286+I290)</f>
        <v>20670900</v>
      </c>
      <c r="J278" s="531"/>
    </row>
    <row r="279" spans="1:12" s="526" customFormat="1" x14ac:dyDescent="0.2">
      <c r="A279" s="526">
        <f>COUNT(I280:I282)</f>
        <v>3</v>
      </c>
      <c r="B279" s="961" t="s">
        <v>754</v>
      </c>
      <c r="C279" s="962"/>
      <c r="D279" s="962"/>
      <c r="E279" s="962"/>
      <c r="F279" s="962"/>
      <c r="G279" s="962"/>
      <c r="H279" s="963"/>
      <c r="I279" s="549">
        <f>SUM(I280:I282)</f>
        <v>8363300</v>
      </c>
    </row>
    <row r="280" spans="1:12" s="607" customFormat="1" ht="72" x14ac:dyDescent="0.2">
      <c r="B280" s="616" t="s">
        <v>524</v>
      </c>
      <c r="C280" s="610">
        <v>32</v>
      </c>
      <c r="D280" s="620" t="s">
        <v>520</v>
      </c>
      <c r="E280" s="620">
        <v>1</v>
      </c>
      <c r="F280" s="608" t="s">
        <v>1182</v>
      </c>
      <c r="G280" s="620">
        <v>2</v>
      </c>
      <c r="H280" s="608" t="s">
        <v>561</v>
      </c>
      <c r="I280" s="514">
        <v>2010200</v>
      </c>
    </row>
    <row r="281" spans="1:12" s="607" customFormat="1" ht="120" x14ac:dyDescent="0.2">
      <c r="B281" s="616" t="s">
        <v>567</v>
      </c>
      <c r="C281" s="610"/>
      <c r="D281" s="602" t="s">
        <v>520</v>
      </c>
      <c r="E281" s="620">
        <v>1</v>
      </c>
      <c r="F281" s="608" t="s">
        <v>1016</v>
      </c>
      <c r="G281" s="620"/>
      <c r="H281" s="608" t="s">
        <v>766</v>
      </c>
      <c r="I281" s="514">
        <v>953000</v>
      </c>
    </row>
    <row r="282" spans="1:12" ht="195.75" customHeight="1" x14ac:dyDescent="0.2">
      <c r="B282" s="616" t="s">
        <v>755</v>
      </c>
      <c r="C282" s="617">
        <v>31</v>
      </c>
      <c r="D282" s="613">
        <v>1</v>
      </c>
      <c r="E282" s="617">
        <v>1</v>
      </c>
      <c r="F282" s="614" t="s">
        <v>1017</v>
      </c>
      <c r="G282" s="617" t="s">
        <v>525</v>
      </c>
      <c r="H282" s="616" t="s">
        <v>1083</v>
      </c>
      <c r="I282" s="537">
        <v>5400100</v>
      </c>
      <c r="L282" s="551"/>
    </row>
    <row r="283" spans="1:12" s="527" customFormat="1" x14ac:dyDescent="0.2">
      <c r="A283" s="527">
        <f>COUNT(I284:I285)</f>
        <v>2</v>
      </c>
      <c r="B283" s="961" t="s">
        <v>819</v>
      </c>
      <c r="C283" s="962"/>
      <c r="D283" s="962"/>
      <c r="E283" s="962"/>
      <c r="F283" s="962"/>
      <c r="G283" s="962"/>
      <c r="H283" s="963"/>
      <c r="I283" s="549">
        <f>SUM(I284:I285)</f>
        <v>4424300</v>
      </c>
    </row>
    <row r="284" spans="1:12" s="527" customFormat="1" ht="168" x14ac:dyDescent="0.2">
      <c r="B284" s="616" t="s">
        <v>757</v>
      </c>
      <c r="C284" s="859"/>
      <c r="D284" s="617" t="s">
        <v>530</v>
      </c>
      <c r="E284" s="617">
        <v>1</v>
      </c>
      <c r="F284" s="616" t="s">
        <v>1018</v>
      </c>
      <c r="G284" s="617">
        <v>1</v>
      </c>
      <c r="H284" s="616" t="s">
        <v>766</v>
      </c>
      <c r="I284" s="514">
        <v>4282000</v>
      </c>
    </row>
    <row r="285" spans="1:12" s="527" customFormat="1" ht="48" x14ac:dyDescent="0.2">
      <c r="B285" s="616" t="s">
        <v>987</v>
      </c>
      <c r="C285" s="838"/>
      <c r="D285" s="617">
        <v>1</v>
      </c>
      <c r="E285" s="617">
        <v>1</v>
      </c>
      <c r="F285" s="616" t="s">
        <v>943</v>
      </c>
      <c r="G285" s="617">
        <v>4</v>
      </c>
      <c r="H285" s="625" t="s">
        <v>931</v>
      </c>
      <c r="I285" s="611">
        <v>142300</v>
      </c>
    </row>
    <row r="286" spans="1:12" s="619" customFormat="1" x14ac:dyDescent="0.2">
      <c r="A286" s="619">
        <f>COUNT(I287:I289)</f>
        <v>3</v>
      </c>
      <c r="B286" s="961" t="s">
        <v>759</v>
      </c>
      <c r="C286" s="962"/>
      <c r="D286" s="962"/>
      <c r="E286" s="962"/>
      <c r="F286" s="962"/>
      <c r="G286" s="962"/>
      <c r="H286" s="963"/>
      <c r="I286" s="549">
        <f>SUM(I287:I289)</f>
        <v>6534800</v>
      </c>
      <c r="J286" s="637">
        <f>SUM(I287+I288+I289)</f>
        <v>6534800</v>
      </c>
    </row>
    <row r="287" spans="1:12" s="619" customFormat="1" ht="120" x14ac:dyDescent="0.2">
      <c r="B287" s="616" t="s">
        <v>761</v>
      </c>
      <c r="C287" s="841"/>
      <c r="D287" s="518" t="s">
        <v>932</v>
      </c>
      <c r="E287" s="617">
        <v>2</v>
      </c>
      <c r="F287" s="635" t="s">
        <v>1019</v>
      </c>
      <c r="G287" s="617">
        <v>5</v>
      </c>
      <c r="H287" s="616" t="s">
        <v>766</v>
      </c>
      <c r="I287" s="592">
        <v>2248800</v>
      </c>
    </row>
    <row r="288" spans="1:12" s="619" customFormat="1" ht="96" x14ac:dyDescent="0.2">
      <c r="B288" s="605" t="s">
        <v>933</v>
      </c>
      <c r="C288" s="612"/>
      <c r="D288" s="613">
        <v>1</v>
      </c>
      <c r="E288" s="617">
        <v>2</v>
      </c>
      <c r="F288" s="614" t="s">
        <v>941</v>
      </c>
      <c r="G288" s="617">
        <v>5</v>
      </c>
      <c r="H288" s="616" t="s">
        <v>935</v>
      </c>
      <c r="I288" s="618">
        <v>1500000</v>
      </c>
      <c r="J288" s="637" t="e">
        <f>I288+I289+#REF!</f>
        <v>#REF!</v>
      </c>
    </row>
    <row r="289" spans="1:13" s="619" customFormat="1" ht="72" x14ac:dyDescent="0.2">
      <c r="B289" s="605" t="s">
        <v>934</v>
      </c>
      <c r="C289" s="612"/>
      <c r="D289" s="613">
        <v>1</v>
      </c>
      <c r="E289" s="617">
        <v>2</v>
      </c>
      <c r="F289" s="614" t="s">
        <v>1010</v>
      </c>
      <c r="G289" s="617">
        <v>5</v>
      </c>
      <c r="H289" s="616" t="s">
        <v>936</v>
      </c>
      <c r="I289" s="618">
        <v>2786000</v>
      </c>
      <c r="J289" s="637">
        <f>I288+I289</f>
        <v>4286000</v>
      </c>
    </row>
    <row r="290" spans="1:13" s="619" customFormat="1" x14ac:dyDescent="0.2">
      <c r="A290" s="619">
        <f>COUNT(I291)</f>
        <v>1</v>
      </c>
      <c r="B290" s="961" t="s">
        <v>1150</v>
      </c>
      <c r="C290" s="962"/>
      <c r="D290" s="962"/>
      <c r="E290" s="962"/>
      <c r="F290" s="962"/>
      <c r="G290" s="962"/>
      <c r="H290" s="963"/>
      <c r="I290" s="636">
        <f>SUM(I291:I291)</f>
        <v>1348500</v>
      </c>
    </row>
    <row r="291" spans="1:13" ht="120" x14ac:dyDescent="0.2">
      <c r="B291" s="614" t="s">
        <v>792</v>
      </c>
      <c r="C291" s="617"/>
      <c r="D291" s="617" t="s">
        <v>937</v>
      </c>
      <c r="E291" s="617">
        <v>2</v>
      </c>
      <c r="F291" s="614" t="s">
        <v>972</v>
      </c>
      <c r="G291" s="617">
        <v>5</v>
      </c>
      <c r="H291" s="616" t="s">
        <v>971</v>
      </c>
      <c r="I291" s="592">
        <v>1348500</v>
      </c>
    </row>
    <row r="292" spans="1:13" x14ac:dyDescent="0.2">
      <c r="A292" s="630">
        <f>SUM(A294+A303+A301+A310+A313+A316+A319+A323+A325+A328+A329)</f>
        <v>24</v>
      </c>
      <c r="B292" s="843" t="s">
        <v>593</v>
      </c>
      <c r="C292" s="844"/>
      <c r="D292" s="844"/>
      <c r="E292" s="844"/>
      <c r="F292" s="844"/>
      <c r="G292" s="844"/>
      <c r="H292" s="845"/>
      <c r="I292" s="846">
        <f>SUM(I293+I309+I315+I321+I324+I327+I329)</f>
        <v>116400000</v>
      </c>
      <c r="L292" s="531"/>
    </row>
    <row r="293" spans="1:13" x14ac:dyDescent="0.2">
      <c r="B293" s="847" t="s">
        <v>765</v>
      </c>
      <c r="C293" s="848"/>
      <c r="D293" s="848"/>
      <c r="E293" s="848"/>
      <c r="F293" s="848"/>
      <c r="G293" s="848"/>
      <c r="H293" s="849"/>
      <c r="I293" s="850">
        <f>SUM(I294,I301,I303)</f>
        <v>58000000</v>
      </c>
      <c r="J293" s="531"/>
      <c r="L293" s="531"/>
      <c r="M293" s="531"/>
    </row>
    <row r="294" spans="1:13" x14ac:dyDescent="0.2">
      <c r="A294" s="615">
        <f>COUNT(I295:I300)</f>
        <v>6</v>
      </c>
      <c r="B294" s="851" t="s">
        <v>1024</v>
      </c>
      <c r="C294" s="852"/>
      <c r="D294" s="852"/>
      <c r="E294" s="852"/>
      <c r="F294" s="852"/>
      <c r="G294" s="852"/>
      <c r="H294" s="853"/>
      <c r="I294" s="854">
        <f>SUM(I295:I300)</f>
        <v>24000000</v>
      </c>
      <c r="K294" s="615">
        <v>1</v>
      </c>
      <c r="L294" s="551">
        <f>+I295+I296+I302+I317</f>
        <v>11000000</v>
      </c>
    </row>
    <row r="295" spans="1:13" s="619" customFormat="1" ht="192" x14ac:dyDescent="0.2">
      <c r="B295" s="616" t="s">
        <v>767</v>
      </c>
      <c r="C295" s="620"/>
      <c r="D295" s="553">
        <v>1</v>
      </c>
      <c r="E295" s="620">
        <v>1</v>
      </c>
      <c r="F295" s="609" t="s">
        <v>1044</v>
      </c>
      <c r="G295" s="620" t="s">
        <v>525</v>
      </c>
      <c r="H295" s="616" t="s">
        <v>1084</v>
      </c>
      <c r="I295" s="618">
        <v>6000000</v>
      </c>
      <c r="K295" s="619">
        <v>2</v>
      </c>
      <c r="L295" s="637">
        <f>+I297+I298+I299+I311+I320+I323+I328+I330</f>
        <v>38400000</v>
      </c>
    </row>
    <row r="296" spans="1:13" s="527" customFormat="1" ht="192" x14ac:dyDescent="0.2">
      <c r="B296" s="616" t="s">
        <v>768</v>
      </c>
      <c r="C296" s="620"/>
      <c r="D296" s="553">
        <v>1</v>
      </c>
      <c r="E296" s="620">
        <v>1</v>
      </c>
      <c r="F296" s="609" t="s">
        <v>1045</v>
      </c>
      <c r="G296" s="620" t="s">
        <v>525</v>
      </c>
      <c r="H296" s="616" t="s">
        <v>1084</v>
      </c>
      <c r="I296" s="618">
        <v>2000000</v>
      </c>
      <c r="K296" s="527">
        <v>3</v>
      </c>
      <c r="L296" s="587">
        <f>+I312+I314+I318+I326+I331</f>
        <v>32000000</v>
      </c>
    </row>
    <row r="297" spans="1:13" ht="144" x14ac:dyDescent="0.2">
      <c r="B297" s="616" t="s">
        <v>772</v>
      </c>
      <c r="C297" s="617"/>
      <c r="D297" s="613">
        <v>1</v>
      </c>
      <c r="E297" s="617">
        <v>1</v>
      </c>
      <c r="F297" s="614" t="s">
        <v>773</v>
      </c>
      <c r="G297" s="617">
        <v>5</v>
      </c>
      <c r="H297" s="616" t="s">
        <v>1046</v>
      </c>
      <c r="I297" s="542">
        <v>10000000</v>
      </c>
      <c r="K297" s="615">
        <v>4</v>
      </c>
      <c r="L297" s="551">
        <f>+I304+I305+I306+I307+I308+I332</f>
        <v>33500000</v>
      </c>
    </row>
    <row r="298" spans="1:13" ht="144" x14ac:dyDescent="0.2">
      <c r="B298" s="616" t="s">
        <v>774</v>
      </c>
      <c r="C298" s="617"/>
      <c r="D298" s="617">
        <v>1</v>
      </c>
      <c r="E298" s="617">
        <v>1</v>
      </c>
      <c r="F298" s="614" t="s">
        <v>1047</v>
      </c>
      <c r="G298" s="617">
        <v>4</v>
      </c>
      <c r="H298" s="616" t="s">
        <v>1046</v>
      </c>
      <c r="I298" s="542">
        <v>3000000</v>
      </c>
    </row>
    <row r="299" spans="1:13" ht="168" x14ac:dyDescent="0.2">
      <c r="B299" s="616" t="s">
        <v>775</v>
      </c>
      <c r="C299" s="617"/>
      <c r="D299" s="617">
        <v>1</v>
      </c>
      <c r="E299" s="617">
        <v>1</v>
      </c>
      <c r="F299" s="614" t="s">
        <v>776</v>
      </c>
      <c r="G299" s="617">
        <v>5</v>
      </c>
      <c r="H299" s="616" t="s">
        <v>994</v>
      </c>
      <c r="I299" s="542">
        <v>1500000</v>
      </c>
    </row>
    <row r="300" spans="1:13" ht="120" x14ac:dyDescent="0.2">
      <c r="B300" s="616" t="s">
        <v>763</v>
      </c>
      <c r="C300" s="617"/>
      <c r="D300" s="617">
        <v>1</v>
      </c>
      <c r="E300" s="617">
        <v>1</v>
      </c>
      <c r="F300" s="614" t="s">
        <v>1164</v>
      </c>
      <c r="G300" s="617">
        <v>1</v>
      </c>
      <c r="H300" s="318" t="s">
        <v>550</v>
      </c>
      <c r="I300" s="542">
        <v>1500000</v>
      </c>
    </row>
    <row r="301" spans="1:13" s="601" customFormat="1" x14ac:dyDescent="0.2">
      <c r="A301" s="601">
        <f>COUNT(I302)</f>
        <v>1</v>
      </c>
      <c r="B301" s="851" t="s">
        <v>1025</v>
      </c>
      <c r="C301" s="852"/>
      <c r="D301" s="852"/>
      <c r="E301" s="852"/>
      <c r="F301" s="852"/>
      <c r="G301" s="852"/>
      <c r="H301" s="853"/>
      <c r="I301" s="854">
        <f>SUM(I302)</f>
        <v>2000000</v>
      </c>
    </row>
    <row r="302" spans="1:13" s="527" customFormat="1" ht="240.75" customHeight="1" x14ac:dyDescent="0.2">
      <c r="B302" s="616" t="s">
        <v>756</v>
      </c>
      <c r="C302" s="620"/>
      <c r="D302" s="553">
        <v>1</v>
      </c>
      <c r="E302" s="620">
        <v>1</v>
      </c>
      <c r="F302" s="609" t="s">
        <v>1085</v>
      </c>
      <c r="G302" s="620">
        <v>5</v>
      </c>
      <c r="H302" s="608" t="s">
        <v>541</v>
      </c>
      <c r="I302" s="552">
        <v>2000000</v>
      </c>
    </row>
    <row r="303" spans="1:13" s="619" customFormat="1" x14ac:dyDescent="0.2">
      <c r="A303" s="619">
        <f>COUNT(I304:I308)</f>
        <v>5</v>
      </c>
      <c r="B303" s="851" t="s">
        <v>1026</v>
      </c>
      <c r="C303" s="852"/>
      <c r="D303" s="852"/>
      <c r="E303" s="852"/>
      <c r="F303" s="852"/>
      <c r="G303" s="852"/>
      <c r="H303" s="853"/>
      <c r="I303" s="854">
        <f>SUM(I304:I308)</f>
        <v>32000000</v>
      </c>
    </row>
    <row r="304" spans="1:13" s="601" customFormat="1" ht="72" x14ac:dyDescent="0.2">
      <c r="B304" s="616" t="s">
        <v>551</v>
      </c>
      <c r="C304" s="617"/>
      <c r="D304" s="613">
        <v>1</v>
      </c>
      <c r="E304" s="617">
        <v>2</v>
      </c>
      <c r="F304" s="614" t="s">
        <v>1048</v>
      </c>
      <c r="G304" s="617">
        <v>5</v>
      </c>
      <c r="H304" s="616" t="s">
        <v>1051</v>
      </c>
      <c r="I304" s="542">
        <v>2500000</v>
      </c>
    </row>
    <row r="305" spans="1:9" s="527" customFormat="1" ht="120" x14ac:dyDescent="0.2">
      <c r="B305" s="616" t="s">
        <v>791</v>
      </c>
      <c r="C305" s="617"/>
      <c r="D305" s="613">
        <v>1</v>
      </c>
      <c r="E305" s="617">
        <v>2</v>
      </c>
      <c r="F305" s="614" t="s">
        <v>1049</v>
      </c>
      <c r="G305" s="617">
        <v>5</v>
      </c>
      <c r="H305" s="616" t="s">
        <v>790</v>
      </c>
      <c r="I305" s="542">
        <v>2500000</v>
      </c>
    </row>
    <row r="306" spans="1:9" ht="72" x14ac:dyDescent="0.2">
      <c r="B306" s="616" t="s">
        <v>793</v>
      </c>
      <c r="C306" s="617"/>
      <c r="D306" s="613">
        <v>1</v>
      </c>
      <c r="E306" s="617">
        <v>2</v>
      </c>
      <c r="F306" s="614" t="s">
        <v>795</v>
      </c>
      <c r="G306" s="617">
        <v>5</v>
      </c>
      <c r="H306" s="616" t="s">
        <v>1051</v>
      </c>
      <c r="I306" s="618">
        <v>1000000</v>
      </c>
    </row>
    <row r="307" spans="1:9" s="527" customFormat="1" ht="120" x14ac:dyDescent="0.2">
      <c r="B307" s="616" t="s">
        <v>794</v>
      </c>
      <c r="C307" s="617"/>
      <c r="D307" s="613">
        <v>1</v>
      </c>
      <c r="E307" s="617">
        <v>2</v>
      </c>
      <c r="F307" s="614" t="s">
        <v>1050</v>
      </c>
      <c r="G307" s="617">
        <v>5</v>
      </c>
      <c r="H307" s="616" t="s">
        <v>1051</v>
      </c>
      <c r="I307" s="618">
        <v>25000000</v>
      </c>
    </row>
    <row r="308" spans="1:9" s="619" customFormat="1" ht="72" x14ac:dyDescent="0.2">
      <c r="B308" s="616" t="s">
        <v>796</v>
      </c>
      <c r="C308" s="617"/>
      <c r="D308" s="617">
        <v>1</v>
      </c>
      <c r="E308" s="617">
        <v>2</v>
      </c>
      <c r="F308" s="614" t="s">
        <v>1086</v>
      </c>
      <c r="G308" s="617">
        <v>5</v>
      </c>
      <c r="H308" s="616" t="s">
        <v>698</v>
      </c>
      <c r="I308" s="542">
        <v>1000000</v>
      </c>
    </row>
    <row r="309" spans="1:9" x14ac:dyDescent="0.2">
      <c r="B309" s="847" t="s">
        <v>797</v>
      </c>
      <c r="C309" s="848"/>
      <c r="D309" s="848"/>
      <c r="E309" s="848"/>
      <c r="F309" s="848"/>
      <c r="G309" s="848"/>
      <c r="H309" s="849"/>
      <c r="I309" s="850">
        <f>SUM(I310+I313)</f>
        <v>3500000</v>
      </c>
    </row>
    <row r="310" spans="1:9" s="601" customFormat="1" x14ac:dyDescent="0.2">
      <c r="A310" s="601">
        <f>COUNT(I311:I312)</f>
        <v>2</v>
      </c>
      <c r="B310" s="851" t="s">
        <v>798</v>
      </c>
      <c r="C310" s="852"/>
      <c r="D310" s="852"/>
      <c r="E310" s="852"/>
      <c r="F310" s="852"/>
      <c r="G310" s="852"/>
      <c r="H310" s="853"/>
      <c r="I310" s="854">
        <f>SUM(I311:I312)</f>
        <v>2500000</v>
      </c>
    </row>
    <row r="311" spans="1:9" s="527" customFormat="1" ht="168" x14ac:dyDescent="0.2">
      <c r="B311" s="616" t="s">
        <v>775</v>
      </c>
      <c r="C311" s="617"/>
      <c r="D311" s="617">
        <v>1</v>
      </c>
      <c r="E311" s="617">
        <v>1</v>
      </c>
      <c r="F311" s="614" t="s">
        <v>776</v>
      </c>
      <c r="G311" s="617">
        <v>5</v>
      </c>
      <c r="H311" s="616" t="s">
        <v>777</v>
      </c>
      <c r="I311" s="542">
        <v>1500000</v>
      </c>
    </row>
    <row r="312" spans="1:9" s="619" customFormat="1" ht="96" x14ac:dyDescent="0.2">
      <c r="B312" s="614" t="s">
        <v>762</v>
      </c>
      <c r="C312" s="617"/>
      <c r="D312" s="617">
        <v>1</v>
      </c>
      <c r="E312" s="617">
        <v>1</v>
      </c>
      <c r="F312" s="614" t="s">
        <v>787</v>
      </c>
      <c r="G312" s="617">
        <v>5</v>
      </c>
      <c r="H312" s="616" t="s">
        <v>777</v>
      </c>
      <c r="I312" s="542">
        <v>1000000</v>
      </c>
    </row>
    <row r="313" spans="1:9" s="601" customFormat="1" x14ac:dyDescent="0.2">
      <c r="A313" s="601">
        <f>COUNT(I314)</f>
        <v>1</v>
      </c>
      <c r="B313" s="851" t="s">
        <v>1027</v>
      </c>
      <c r="C313" s="852"/>
      <c r="D313" s="852"/>
      <c r="E313" s="852"/>
      <c r="F313" s="852"/>
      <c r="G313" s="852"/>
      <c r="H313" s="853"/>
      <c r="I313" s="854">
        <f>SUM(I314)</f>
        <v>1000000</v>
      </c>
    </row>
    <row r="314" spans="1:9" s="527" customFormat="1" ht="96" x14ac:dyDescent="0.2">
      <c r="B314" s="614" t="s">
        <v>762</v>
      </c>
      <c r="C314" s="617"/>
      <c r="D314" s="617">
        <v>1</v>
      </c>
      <c r="E314" s="617">
        <v>1</v>
      </c>
      <c r="F314" s="614" t="s">
        <v>787</v>
      </c>
      <c r="G314" s="617">
        <v>5</v>
      </c>
      <c r="H314" s="616" t="s">
        <v>788</v>
      </c>
      <c r="I314" s="542">
        <v>1000000</v>
      </c>
    </row>
    <row r="315" spans="1:9" x14ac:dyDescent="0.2">
      <c r="B315" s="847" t="s">
        <v>778</v>
      </c>
      <c r="C315" s="848"/>
      <c r="D315" s="848"/>
      <c r="E315" s="848"/>
      <c r="F315" s="848"/>
      <c r="G315" s="848"/>
      <c r="H315" s="849"/>
      <c r="I315" s="850">
        <f>SUM(I316,I319)</f>
        <v>4400000</v>
      </c>
    </row>
    <row r="316" spans="1:9" s="601" customFormat="1" x14ac:dyDescent="0.2">
      <c r="A316" s="601">
        <f>COUNT(I317:I318)</f>
        <v>2</v>
      </c>
      <c r="B316" s="851" t="s">
        <v>779</v>
      </c>
      <c r="C316" s="852"/>
      <c r="D316" s="852"/>
      <c r="E316" s="852"/>
      <c r="F316" s="852"/>
      <c r="G316" s="852"/>
      <c r="H316" s="853"/>
      <c r="I316" s="854">
        <f>SUM(I317:I318)</f>
        <v>4000000</v>
      </c>
    </row>
    <row r="317" spans="1:9" s="527" customFormat="1" ht="144" x14ac:dyDescent="0.2">
      <c r="B317" s="616" t="s">
        <v>770</v>
      </c>
      <c r="C317" s="620"/>
      <c r="D317" s="553">
        <v>1</v>
      </c>
      <c r="E317" s="620">
        <v>1</v>
      </c>
      <c r="F317" s="609" t="s">
        <v>771</v>
      </c>
      <c r="G317" s="620" t="s">
        <v>525</v>
      </c>
      <c r="H317" s="616" t="s">
        <v>764</v>
      </c>
      <c r="I317" s="552">
        <v>1000000</v>
      </c>
    </row>
    <row r="318" spans="1:9" s="619" customFormat="1" ht="96" x14ac:dyDescent="0.2">
      <c r="B318" s="616" t="s">
        <v>760</v>
      </c>
      <c r="C318" s="620"/>
      <c r="D318" s="553">
        <v>1</v>
      </c>
      <c r="E318" s="620">
        <v>1</v>
      </c>
      <c r="F318" s="609" t="s">
        <v>784</v>
      </c>
      <c r="G318" s="620">
        <v>5</v>
      </c>
      <c r="H318" s="616" t="s">
        <v>764</v>
      </c>
      <c r="I318" s="552">
        <v>3000000</v>
      </c>
    </row>
    <row r="319" spans="1:9" s="601" customFormat="1" x14ac:dyDescent="0.2">
      <c r="A319" s="601">
        <f>COUNT(I320)</f>
        <v>1</v>
      </c>
      <c r="B319" s="851" t="s">
        <v>799</v>
      </c>
      <c r="C319" s="852"/>
      <c r="D319" s="852"/>
      <c r="E319" s="852"/>
      <c r="F319" s="852"/>
      <c r="G319" s="852"/>
      <c r="H319" s="853"/>
      <c r="I319" s="854">
        <f>SUM(I320:I320)</f>
        <v>400000</v>
      </c>
    </row>
    <row r="320" spans="1:9" s="601" customFormat="1" ht="120" x14ac:dyDescent="0.2">
      <c r="B320" s="614" t="s">
        <v>758</v>
      </c>
      <c r="C320" s="620"/>
      <c r="D320" s="553">
        <v>1</v>
      </c>
      <c r="E320" s="620">
        <v>1</v>
      </c>
      <c r="F320" s="609" t="s">
        <v>1052</v>
      </c>
      <c r="G320" s="620">
        <v>5</v>
      </c>
      <c r="H320" s="616" t="s">
        <v>769</v>
      </c>
      <c r="I320" s="552">
        <v>400000</v>
      </c>
    </row>
    <row r="321" spans="1:9" x14ac:dyDescent="0.2">
      <c r="B321" s="847" t="s">
        <v>800</v>
      </c>
      <c r="C321" s="848"/>
      <c r="D321" s="848"/>
      <c r="E321" s="848"/>
      <c r="F321" s="848"/>
      <c r="G321" s="848"/>
      <c r="H321" s="849"/>
      <c r="I321" s="850">
        <f>SUM(I322)</f>
        <v>1000000</v>
      </c>
    </row>
    <row r="322" spans="1:9" x14ac:dyDescent="0.2">
      <c r="B322" s="851" t="s">
        <v>801</v>
      </c>
      <c r="C322" s="852"/>
      <c r="D322" s="852"/>
      <c r="E322" s="852"/>
      <c r="F322" s="852"/>
      <c r="G322" s="852"/>
      <c r="H322" s="853"/>
      <c r="I322" s="854">
        <f>SUM(I323)</f>
        <v>1000000</v>
      </c>
    </row>
    <row r="323" spans="1:9" ht="168" x14ac:dyDescent="0.2">
      <c r="A323" s="615">
        <f>COUNT(I323)</f>
        <v>1</v>
      </c>
      <c r="B323" s="616" t="s">
        <v>775</v>
      </c>
      <c r="C323" s="617"/>
      <c r="D323" s="617">
        <v>1</v>
      </c>
      <c r="E323" s="617">
        <v>1</v>
      </c>
      <c r="F323" s="614" t="s">
        <v>776</v>
      </c>
      <c r="G323" s="617">
        <v>5</v>
      </c>
      <c r="H323" s="616" t="s">
        <v>780</v>
      </c>
      <c r="I323" s="542">
        <v>1000000</v>
      </c>
    </row>
    <row r="324" spans="1:9" s="544" customFormat="1" x14ac:dyDescent="0.2">
      <c r="B324" s="847" t="s">
        <v>802</v>
      </c>
      <c r="C324" s="848"/>
      <c r="D324" s="848"/>
      <c r="E324" s="848"/>
      <c r="F324" s="848"/>
      <c r="G324" s="848"/>
      <c r="H324" s="849"/>
      <c r="I324" s="850">
        <f>SUM(I325)</f>
        <v>2000000</v>
      </c>
    </row>
    <row r="325" spans="1:9" s="526" customFormat="1" x14ac:dyDescent="0.2">
      <c r="A325" s="526">
        <f>COUNT(I326)</f>
        <v>1</v>
      </c>
      <c r="B325" s="851" t="s">
        <v>803</v>
      </c>
      <c r="C325" s="852"/>
      <c r="D325" s="852"/>
      <c r="E325" s="852"/>
      <c r="F325" s="852"/>
      <c r="G325" s="852"/>
      <c r="H325" s="853"/>
      <c r="I325" s="854">
        <f>SUM(I326)</f>
        <v>2000000</v>
      </c>
    </row>
    <row r="326" spans="1:9" ht="72" x14ac:dyDescent="0.2">
      <c r="B326" s="614" t="s">
        <v>789</v>
      </c>
      <c r="C326" s="620"/>
      <c r="D326" s="553">
        <v>1</v>
      </c>
      <c r="E326" s="620">
        <v>1</v>
      </c>
      <c r="F326" s="609" t="s">
        <v>1053</v>
      </c>
      <c r="G326" s="620">
        <v>3</v>
      </c>
      <c r="H326" s="616" t="s">
        <v>562</v>
      </c>
      <c r="I326" s="552">
        <v>2000000</v>
      </c>
    </row>
    <row r="327" spans="1:9" x14ac:dyDescent="0.2">
      <c r="B327" s="847" t="s">
        <v>1176</v>
      </c>
      <c r="C327" s="848"/>
      <c r="D327" s="848"/>
      <c r="E327" s="848"/>
      <c r="F327" s="848"/>
      <c r="G327" s="848"/>
      <c r="H327" s="849"/>
      <c r="I327" s="850">
        <f>SUM(I328)</f>
        <v>1000000</v>
      </c>
    </row>
    <row r="328" spans="1:9" ht="168" x14ac:dyDescent="0.2">
      <c r="A328" s="615">
        <f>COUNT(I328)</f>
        <v>1</v>
      </c>
      <c r="B328" s="616" t="s">
        <v>775</v>
      </c>
      <c r="C328" s="617"/>
      <c r="D328" s="617">
        <v>1</v>
      </c>
      <c r="E328" s="617">
        <v>1</v>
      </c>
      <c r="F328" s="614" t="s">
        <v>776</v>
      </c>
      <c r="G328" s="617">
        <v>5</v>
      </c>
      <c r="H328" s="616" t="s">
        <v>781</v>
      </c>
      <c r="I328" s="542">
        <v>1000000</v>
      </c>
    </row>
    <row r="329" spans="1:9" x14ac:dyDescent="0.2">
      <c r="A329" s="615">
        <f>COUNT(I330:I332)</f>
        <v>3</v>
      </c>
      <c r="B329" s="847" t="s">
        <v>804</v>
      </c>
      <c r="C329" s="848"/>
      <c r="D329" s="848"/>
      <c r="E329" s="848"/>
      <c r="F329" s="848"/>
      <c r="G329" s="848"/>
      <c r="H329" s="849"/>
      <c r="I329" s="850">
        <f>SUM(I330:I332)</f>
        <v>46500000</v>
      </c>
    </row>
    <row r="330" spans="1:9" ht="120" x14ac:dyDescent="0.2">
      <c r="B330" s="616" t="s">
        <v>782</v>
      </c>
      <c r="C330" s="617"/>
      <c r="D330" s="617">
        <v>1</v>
      </c>
      <c r="E330" s="617">
        <v>1</v>
      </c>
      <c r="F330" s="614" t="s">
        <v>783</v>
      </c>
      <c r="G330" s="617">
        <v>5</v>
      </c>
      <c r="H330" s="616" t="s">
        <v>742</v>
      </c>
      <c r="I330" s="618">
        <v>20000000</v>
      </c>
    </row>
    <row r="331" spans="1:9" ht="120" x14ac:dyDescent="0.2">
      <c r="B331" s="616" t="s">
        <v>785</v>
      </c>
      <c r="C331" s="617"/>
      <c r="D331" s="617" t="s">
        <v>530</v>
      </c>
      <c r="E331" s="617">
        <v>1</v>
      </c>
      <c r="F331" s="614" t="s">
        <v>786</v>
      </c>
      <c r="G331" s="617">
        <v>1</v>
      </c>
      <c r="H331" s="616" t="s">
        <v>742</v>
      </c>
      <c r="I331" s="542">
        <v>25000000</v>
      </c>
    </row>
    <row r="332" spans="1:9" ht="72" x14ac:dyDescent="0.2">
      <c r="B332" s="616" t="s">
        <v>796</v>
      </c>
      <c r="C332" s="617"/>
      <c r="D332" s="617">
        <v>1</v>
      </c>
      <c r="E332" s="617">
        <v>2</v>
      </c>
      <c r="F332" s="614" t="s">
        <v>1086</v>
      </c>
      <c r="G332" s="617">
        <v>5</v>
      </c>
      <c r="H332" s="616" t="s">
        <v>742</v>
      </c>
      <c r="I332" s="542">
        <v>1500000</v>
      </c>
    </row>
    <row r="333" spans="1:9" x14ac:dyDescent="0.2">
      <c r="A333" s="630">
        <f>SUM(A334+A343+A346)</f>
        <v>15</v>
      </c>
      <c r="B333" s="967" t="s">
        <v>674</v>
      </c>
      <c r="C333" s="968"/>
      <c r="D333" s="968"/>
      <c r="E333" s="968"/>
      <c r="F333" s="844"/>
      <c r="G333" s="844"/>
      <c r="H333" s="845"/>
      <c r="I333" s="846">
        <f>SUM(I334,I343,I346)</f>
        <v>174472000</v>
      </c>
    </row>
    <row r="334" spans="1:9" s="526" customFormat="1" x14ac:dyDescent="0.2">
      <c r="A334" s="526">
        <f>COUNT(I335:I342)</f>
        <v>8</v>
      </c>
      <c r="B334" s="961" t="s">
        <v>805</v>
      </c>
      <c r="C334" s="962"/>
      <c r="D334" s="962"/>
      <c r="E334" s="962"/>
      <c r="F334" s="962"/>
      <c r="G334" s="962"/>
      <c r="H334" s="963"/>
      <c r="I334" s="562">
        <f>SUM(I335:I342)</f>
        <v>117972000</v>
      </c>
    </row>
    <row r="335" spans="1:9" ht="72" x14ac:dyDescent="0.2">
      <c r="B335" s="616" t="s">
        <v>806</v>
      </c>
      <c r="C335" s="617"/>
      <c r="D335" s="617">
        <v>1</v>
      </c>
      <c r="E335" s="617">
        <v>1</v>
      </c>
      <c r="F335" s="614" t="s">
        <v>552</v>
      </c>
      <c r="G335" s="617" t="s">
        <v>525</v>
      </c>
      <c r="H335" s="616" t="s">
        <v>539</v>
      </c>
      <c r="I335" s="618">
        <v>15475000</v>
      </c>
    </row>
    <row r="336" spans="1:9" ht="72" x14ac:dyDescent="0.2">
      <c r="B336" s="616" t="s">
        <v>807</v>
      </c>
      <c r="C336" s="617"/>
      <c r="D336" s="617">
        <v>1</v>
      </c>
      <c r="E336" s="617">
        <v>1</v>
      </c>
      <c r="F336" s="614" t="s">
        <v>563</v>
      </c>
      <c r="G336" s="617" t="s">
        <v>525</v>
      </c>
      <c r="H336" s="616" t="s">
        <v>539</v>
      </c>
      <c r="I336" s="618">
        <v>23572000</v>
      </c>
    </row>
    <row r="337" spans="1:9" s="543" customFormat="1" ht="72" x14ac:dyDescent="0.2">
      <c r="B337" s="616" t="s">
        <v>808</v>
      </c>
      <c r="C337" s="617"/>
      <c r="D337" s="617">
        <v>1</v>
      </c>
      <c r="E337" s="617">
        <v>1</v>
      </c>
      <c r="F337" s="614" t="s">
        <v>563</v>
      </c>
      <c r="G337" s="617" t="s">
        <v>525</v>
      </c>
      <c r="H337" s="616" t="s">
        <v>539</v>
      </c>
      <c r="I337" s="618">
        <v>21572000</v>
      </c>
    </row>
    <row r="338" spans="1:9" ht="96" x14ac:dyDescent="0.2">
      <c r="B338" s="616" t="s">
        <v>809</v>
      </c>
      <c r="C338" s="617"/>
      <c r="D338" s="617">
        <v>1</v>
      </c>
      <c r="E338" s="617">
        <v>1</v>
      </c>
      <c r="F338" s="614" t="s">
        <v>564</v>
      </c>
      <c r="G338" s="617" t="s">
        <v>525</v>
      </c>
      <c r="H338" s="616" t="s">
        <v>539</v>
      </c>
      <c r="I338" s="618">
        <v>20217000</v>
      </c>
    </row>
    <row r="339" spans="1:9" ht="72" x14ac:dyDescent="0.2">
      <c r="B339" s="616" t="s">
        <v>810</v>
      </c>
      <c r="C339" s="617"/>
      <c r="D339" s="617">
        <v>1</v>
      </c>
      <c r="E339" s="617">
        <v>1</v>
      </c>
      <c r="F339" s="614" t="s">
        <v>563</v>
      </c>
      <c r="G339" s="617" t="s">
        <v>525</v>
      </c>
      <c r="H339" s="616" t="s">
        <v>539</v>
      </c>
      <c r="I339" s="618">
        <v>6575000</v>
      </c>
    </row>
    <row r="340" spans="1:9" ht="96" x14ac:dyDescent="0.2">
      <c r="B340" s="616" t="s">
        <v>811</v>
      </c>
      <c r="C340" s="617"/>
      <c r="D340" s="617">
        <v>1</v>
      </c>
      <c r="E340" s="617">
        <v>1</v>
      </c>
      <c r="F340" s="614" t="s">
        <v>1088</v>
      </c>
      <c r="G340" s="617" t="s">
        <v>525</v>
      </c>
      <c r="H340" s="616" t="s">
        <v>539</v>
      </c>
      <c r="I340" s="618">
        <v>20217000</v>
      </c>
    </row>
    <row r="341" spans="1:9" ht="72" x14ac:dyDescent="0.2">
      <c r="B341" s="616" t="s">
        <v>812</v>
      </c>
      <c r="C341" s="617"/>
      <c r="D341" s="617">
        <v>1</v>
      </c>
      <c r="E341" s="617">
        <v>1</v>
      </c>
      <c r="F341" s="614" t="s">
        <v>563</v>
      </c>
      <c r="G341" s="617" t="s">
        <v>525</v>
      </c>
      <c r="H341" s="616" t="s">
        <v>539</v>
      </c>
      <c r="I341" s="618">
        <v>9344000</v>
      </c>
    </row>
    <row r="342" spans="1:9" ht="48" x14ac:dyDescent="0.2">
      <c r="B342" s="616" t="s">
        <v>1087</v>
      </c>
      <c r="C342" s="617"/>
      <c r="D342" s="617">
        <v>1</v>
      </c>
      <c r="E342" s="617">
        <v>1</v>
      </c>
      <c r="F342" s="614" t="s">
        <v>813</v>
      </c>
      <c r="G342" s="617" t="s">
        <v>525</v>
      </c>
      <c r="H342" s="616" t="s">
        <v>539</v>
      </c>
      <c r="I342" s="618">
        <v>1000000</v>
      </c>
    </row>
    <row r="343" spans="1:9" x14ac:dyDescent="0.2">
      <c r="A343" s="615">
        <f>COUNT(I344:I345)</f>
        <v>2</v>
      </c>
      <c r="B343" s="961" t="s">
        <v>814</v>
      </c>
      <c r="C343" s="962"/>
      <c r="D343" s="962"/>
      <c r="E343" s="962"/>
      <c r="F343" s="962"/>
      <c r="G343" s="962"/>
      <c r="H343" s="963"/>
      <c r="I343" s="562">
        <f>SUM(I344:I345)</f>
        <v>23000000</v>
      </c>
    </row>
    <row r="344" spans="1:9" ht="96" x14ac:dyDescent="0.2">
      <c r="B344" s="614" t="s">
        <v>815</v>
      </c>
      <c r="C344" s="617"/>
      <c r="D344" s="617">
        <v>1</v>
      </c>
      <c r="E344" s="617">
        <v>1</v>
      </c>
      <c r="F344" s="614" t="s">
        <v>565</v>
      </c>
      <c r="G344" s="617">
        <v>5</v>
      </c>
      <c r="H344" s="616" t="s">
        <v>539</v>
      </c>
      <c r="I344" s="537">
        <v>3000000</v>
      </c>
    </row>
    <row r="345" spans="1:9" ht="120" x14ac:dyDescent="0.2">
      <c r="B345" s="614" t="s">
        <v>1202</v>
      </c>
      <c r="C345" s="617"/>
      <c r="D345" s="617">
        <v>1</v>
      </c>
      <c r="E345" s="617">
        <v>1</v>
      </c>
      <c r="F345" s="614" t="s">
        <v>816</v>
      </c>
      <c r="G345" s="617">
        <v>5</v>
      </c>
      <c r="H345" s="616" t="s">
        <v>539</v>
      </c>
      <c r="I345" s="537">
        <v>20000000</v>
      </c>
    </row>
    <row r="346" spans="1:9" x14ac:dyDescent="0.2">
      <c r="A346" s="615">
        <f>COUNT(I347:I351)</f>
        <v>5</v>
      </c>
      <c r="B346" s="961" t="s">
        <v>938</v>
      </c>
      <c r="C346" s="962"/>
      <c r="D346" s="962"/>
      <c r="E346" s="962"/>
      <c r="F346" s="962"/>
      <c r="G346" s="962"/>
      <c r="H346" s="963"/>
      <c r="I346" s="562">
        <f>SUM(I347:I351)</f>
        <v>33500000</v>
      </c>
    </row>
    <row r="347" spans="1:9" ht="72" x14ac:dyDescent="0.2">
      <c r="B347" s="614" t="s">
        <v>551</v>
      </c>
      <c r="C347" s="617"/>
      <c r="D347" s="617" t="s">
        <v>937</v>
      </c>
      <c r="E347" s="617">
        <v>2</v>
      </c>
      <c r="F347" s="614" t="s">
        <v>988</v>
      </c>
      <c r="G347" s="617">
        <v>5</v>
      </c>
      <c r="H347" s="616" t="s">
        <v>889</v>
      </c>
      <c r="I347" s="537">
        <v>2500000</v>
      </c>
    </row>
    <row r="348" spans="1:9" ht="96" x14ac:dyDescent="0.2">
      <c r="B348" s="614" t="s">
        <v>791</v>
      </c>
      <c r="C348" s="617"/>
      <c r="D348" s="617" t="s">
        <v>939</v>
      </c>
      <c r="E348" s="617">
        <v>2</v>
      </c>
      <c r="F348" s="614" t="s">
        <v>989</v>
      </c>
      <c r="G348" s="617">
        <v>5</v>
      </c>
      <c r="H348" s="616" t="s">
        <v>889</v>
      </c>
      <c r="I348" s="537">
        <v>2500000</v>
      </c>
    </row>
    <row r="349" spans="1:9" ht="72" x14ac:dyDescent="0.2">
      <c r="B349" s="614" t="s">
        <v>793</v>
      </c>
      <c r="C349" s="617"/>
      <c r="D349" s="617" t="s">
        <v>937</v>
      </c>
      <c r="E349" s="617">
        <v>2</v>
      </c>
      <c r="F349" s="614" t="s">
        <v>990</v>
      </c>
      <c r="G349" s="617">
        <v>5</v>
      </c>
      <c r="H349" s="616" t="s">
        <v>889</v>
      </c>
      <c r="I349" s="537">
        <v>1000000</v>
      </c>
    </row>
    <row r="350" spans="1:9" ht="72" x14ac:dyDescent="0.2">
      <c r="B350" s="614" t="s">
        <v>794</v>
      </c>
      <c r="C350" s="617"/>
      <c r="D350" s="617" t="s">
        <v>937</v>
      </c>
      <c r="E350" s="617">
        <v>2</v>
      </c>
      <c r="F350" s="614" t="s">
        <v>991</v>
      </c>
      <c r="G350" s="617">
        <v>5</v>
      </c>
      <c r="H350" s="616" t="s">
        <v>889</v>
      </c>
      <c r="I350" s="537">
        <v>25000000</v>
      </c>
    </row>
    <row r="351" spans="1:9" ht="72" x14ac:dyDescent="0.2">
      <c r="B351" s="614" t="s">
        <v>796</v>
      </c>
      <c r="C351" s="617"/>
      <c r="D351" s="617" t="s">
        <v>937</v>
      </c>
      <c r="E351" s="617">
        <v>2</v>
      </c>
      <c r="F351" s="614" t="s">
        <v>992</v>
      </c>
      <c r="G351" s="617">
        <v>5</v>
      </c>
      <c r="H351" s="616" t="s">
        <v>889</v>
      </c>
      <c r="I351" s="537">
        <v>2500000</v>
      </c>
    </row>
    <row r="352" spans="1:9" x14ac:dyDescent="0.2">
      <c r="B352" s="964" t="s">
        <v>560</v>
      </c>
      <c r="C352" s="965"/>
      <c r="D352" s="965"/>
      <c r="E352" s="965"/>
      <c r="F352" s="965"/>
      <c r="G352" s="965"/>
      <c r="H352" s="966"/>
      <c r="I352" s="873">
        <v>9000000</v>
      </c>
    </row>
  </sheetData>
  <mergeCells count="53">
    <mergeCell ref="B10:H10"/>
    <mergeCell ref="B290:H290"/>
    <mergeCell ref="B283:H283"/>
    <mergeCell ref="B286:H286"/>
    <mergeCell ref="B227:H227"/>
    <mergeCell ref="B264:H264"/>
    <mergeCell ref="B274:H274"/>
    <mergeCell ref="B239:H239"/>
    <mergeCell ref="B22:H22"/>
    <mergeCell ref="B24:H24"/>
    <mergeCell ref="B28:H28"/>
    <mergeCell ref="B89:H89"/>
    <mergeCell ref="B26:H26"/>
    <mergeCell ref="B82:H82"/>
    <mergeCell ref="B85:H85"/>
    <mergeCell ref="B75:E75"/>
    <mergeCell ref="B2:I2"/>
    <mergeCell ref="B3:I3"/>
    <mergeCell ref="B4:I4"/>
    <mergeCell ref="B8:H8"/>
    <mergeCell ref="B6:H6"/>
    <mergeCell ref="B76:H76"/>
    <mergeCell ref="B261:H261"/>
    <mergeCell ref="B79:H79"/>
    <mergeCell ref="B88:F88"/>
    <mergeCell ref="B153:E153"/>
    <mergeCell ref="B260:E260"/>
    <mergeCell ref="B91:H91"/>
    <mergeCell ref="B220:H220"/>
    <mergeCell ref="B169:H169"/>
    <mergeCell ref="B178:H178"/>
    <mergeCell ref="B216:E216"/>
    <mergeCell ref="B154:H154"/>
    <mergeCell ref="B159:H159"/>
    <mergeCell ref="B171:H171"/>
    <mergeCell ref="B163:H163"/>
    <mergeCell ref="B217:H217"/>
    <mergeCell ref="B93:H93"/>
    <mergeCell ref="B95:H95"/>
    <mergeCell ref="B97:H97"/>
    <mergeCell ref="B100:H100"/>
    <mergeCell ref="B103:H103"/>
    <mergeCell ref="B180:H180"/>
    <mergeCell ref="B182:H182"/>
    <mergeCell ref="B223:H223"/>
    <mergeCell ref="B277:H277"/>
    <mergeCell ref="B279:H279"/>
    <mergeCell ref="B225:H225"/>
    <mergeCell ref="B346:H346"/>
    <mergeCell ref="B352:H352"/>
    <mergeCell ref="B334:H334"/>
    <mergeCell ref="B343:H343"/>
    <mergeCell ref="B333:E333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69" fitToHeight="0" orientation="portrait" r:id="rId1"/>
  <headerFooter>
    <oddFooter>&amp;C&amp;"TH SarabunIT๙,Regular"&amp;16แบบ จ. 2 หน้าที่ &amp;P</oddFooter>
  </headerFooter>
  <rowBreaks count="29" manualBreakCount="29">
    <brk id="15" min="1" max="8" man="1"/>
    <brk id="23" min="1" max="8" man="1"/>
    <brk id="34" min="1" max="8" man="1"/>
    <brk id="47" min="1" max="8" man="1"/>
    <brk id="67" min="1" max="8" man="1"/>
    <brk id="80" min="1" max="8" man="1"/>
    <brk id="93" min="1" max="8" man="1"/>
    <brk id="102" min="1" max="8" man="1"/>
    <brk id="116" min="1" max="8" man="1"/>
    <brk id="128" min="1" max="8" man="1"/>
    <brk id="138" min="1" max="8" man="1"/>
    <brk id="151" min="1" max="8" man="1"/>
    <brk id="162" min="1" max="8" man="1"/>
    <brk id="175" min="1" max="8" man="1"/>
    <brk id="184" min="1" max="8" man="1"/>
    <brk id="188" min="1" max="8" man="1"/>
    <brk id="197" min="1" max="8" man="1"/>
    <brk id="201" min="1" max="8" man="1"/>
    <brk id="219" min="1" max="8" man="1"/>
    <brk id="229" min="1" max="8" man="1"/>
    <brk id="236" min="1" max="8" man="1"/>
    <brk id="251" min="1" max="8" man="1"/>
    <brk id="266" min="1" max="8" man="1"/>
    <brk id="281" min="1" max="8" man="1"/>
    <brk id="291" min="1" max="8" man="1"/>
    <brk id="300" min="1" max="8" man="1"/>
    <brk id="310" min="1" max="8" man="1"/>
    <brk id="324" min="1" max="8" man="1"/>
    <brk id="339" min="1" max="8" man="1"/>
  </rowBreaks>
  <colBreaks count="1" manualBreakCount="1">
    <brk id="9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464F-F542-4384-AA5F-2ECE348B8393}">
  <dimension ref="A1:I10"/>
  <sheetViews>
    <sheetView workbookViewId="0">
      <selection activeCell="G12" sqref="G12"/>
    </sheetView>
  </sheetViews>
  <sheetFormatPr defaultRowHeight="24" x14ac:dyDescent="0.55000000000000004"/>
  <cols>
    <col min="1" max="1" width="5.875" style="653" customWidth="1"/>
    <col min="2" max="2" width="11.75" style="653" customWidth="1"/>
    <col min="3" max="3" width="13.875" style="653" customWidth="1"/>
    <col min="4" max="4" width="14" style="653" customWidth="1"/>
    <col min="5" max="5" width="13.875" style="653" customWidth="1"/>
    <col min="6" max="6" width="12.25" style="653" customWidth="1"/>
    <col min="7" max="16384" width="9" style="653"/>
  </cols>
  <sheetData>
    <row r="1" spans="1:9" x14ac:dyDescent="0.55000000000000004">
      <c r="A1" s="985" t="s">
        <v>1104</v>
      </c>
      <c r="B1" s="985"/>
      <c r="C1" s="985"/>
      <c r="D1" s="985"/>
      <c r="E1" s="985"/>
      <c r="F1" s="985"/>
    </row>
    <row r="2" spans="1:9" x14ac:dyDescent="0.55000000000000004">
      <c r="A2" s="984" t="s">
        <v>1097</v>
      </c>
      <c r="B2" s="983" t="s">
        <v>1098</v>
      </c>
      <c r="C2" s="986" t="s">
        <v>1099</v>
      </c>
      <c r="D2" s="987"/>
      <c r="E2" s="988"/>
      <c r="F2" s="657" t="s">
        <v>277</v>
      </c>
      <c r="H2" s="655"/>
      <c r="I2" s="655"/>
    </row>
    <row r="3" spans="1:9" x14ac:dyDescent="0.55000000000000004">
      <c r="A3" s="984"/>
      <c r="B3" s="983"/>
      <c r="C3" s="984" t="s">
        <v>1100</v>
      </c>
      <c r="D3" s="984"/>
      <c r="E3" s="984"/>
      <c r="F3" s="984" t="s">
        <v>1100</v>
      </c>
      <c r="I3" s="654"/>
    </row>
    <row r="4" spans="1:9" x14ac:dyDescent="0.55000000000000004">
      <c r="A4" s="984"/>
      <c r="B4" s="983"/>
      <c r="C4" s="657" t="s">
        <v>1099</v>
      </c>
      <c r="D4" s="657" t="s">
        <v>1102</v>
      </c>
      <c r="E4" s="657" t="s">
        <v>531</v>
      </c>
      <c r="F4" s="984"/>
    </row>
    <row r="5" spans="1:9" x14ac:dyDescent="0.55000000000000004">
      <c r="A5" s="659">
        <v>1</v>
      </c>
      <c r="B5" s="659">
        <v>1</v>
      </c>
      <c r="C5" s="659">
        <f>COUNT('บัญชีโครงการ 1 - 5'!I8,'บัญชีโครงการ 1 - 5'!I10,'บัญชีโครงการ 1 - 5'!I22,'บัญชีโครงการ 1 - 5'!I24,'บัญชีโครงการ 1 - 5'!I26,'บัญชีโครงการ 1 - 5'!I28)</f>
        <v>6</v>
      </c>
      <c r="D5" s="659">
        <v>11</v>
      </c>
      <c r="E5" s="659">
        <v>13</v>
      </c>
      <c r="F5" s="680">
        <f>'บัญชีโครงการ 1 - 5'!I7</f>
        <v>132510400</v>
      </c>
    </row>
    <row r="6" spans="1:9" x14ac:dyDescent="0.55000000000000004">
      <c r="A6" s="659">
        <v>2</v>
      </c>
      <c r="B6" s="659">
        <v>2</v>
      </c>
      <c r="C6" s="659">
        <v>5</v>
      </c>
      <c r="D6" s="659">
        <v>7</v>
      </c>
      <c r="E6" s="659">
        <v>8</v>
      </c>
      <c r="F6" s="680">
        <f>'บัญชีโครงการ 1 - 5'!I92</f>
        <v>63952800</v>
      </c>
    </row>
    <row r="7" spans="1:9" x14ac:dyDescent="0.55000000000000004">
      <c r="A7" s="659">
        <v>3</v>
      </c>
      <c r="B7" s="659">
        <v>3</v>
      </c>
      <c r="C7" s="659">
        <v>1</v>
      </c>
      <c r="D7" s="659">
        <v>3</v>
      </c>
      <c r="E7" s="659">
        <v>18</v>
      </c>
      <c r="F7" s="680">
        <f>'บัญชีโครงการ 1 - 5'!I182</f>
        <v>298670000</v>
      </c>
    </row>
    <row r="8" spans="1:9" x14ac:dyDescent="0.55000000000000004">
      <c r="A8" s="659">
        <v>4</v>
      </c>
      <c r="B8" s="659">
        <v>4</v>
      </c>
      <c r="C8" s="659">
        <v>3</v>
      </c>
      <c r="D8" s="659">
        <v>13</v>
      </c>
      <c r="E8" s="659">
        <v>13</v>
      </c>
      <c r="F8" s="680">
        <f>'บัญชีโครงการ 1 - 5'!I224</f>
        <v>69636100</v>
      </c>
    </row>
    <row r="9" spans="1:9" x14ac:dyDescent="0.55000000000000004">
      <c r="A9" s="659">
        <v>5</v>
      </c>
      <c r="B9" s="659">
        <v>5</v>
      </c>
      <c r="C9" s="659">
        <v>4</v>
      </c>
      <c r="D9" s="761">
        <v>9</v>
      </c>
      <c r="E9" s="659">
        <v>9</v>
      </c>
      <c r="F9" s="680">
        <f>'บัญชีโครงการ 1 - 5'!I278</f>
        <v>20670900</v>
      </c>
    </row>
    <row r="10" spans="1:9" x14ac:dyDescent="0.55000000000000004">
      <c r="A10" s="981" t="s">
        <v>517</v>
      </c>
      <c r="B10" s="982"/>
      <c r="C10" s="839">
        <f>SUM(C5:C9)</f>
        <v>19</v>
      </c>
      <c r="D10" s="661">
        <f>SUM(D5:D9)</f>
        <v>43</v>
      </c>
      <c r="E10" s="661">
        <f t="shared" ref="E10:F10" si="0">SUM(E5:E9)</f>
        <v>61</v>
      </c>
      <c r="F10" s="664">
        <f t="shared" si="0"/>
        <v>585440200</v>
      </c>
    </row>
  </sheetData>
  <mergeCells count="7">
    <mergeCell ref="A10:B10"/>
    <mergeCell ref="B2:B4"/>
    <mergeCell ref="A2:A4"/>
    <mergeCell ref="A1:F1"/>
    <mergeCell ref="C3:E3"/>
    <mergeCell ref="F3:F4"/>
    <mergeCell ref="C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FF43-A196-42DA-AF39-B32472F7CE7B}">
  <dimension ref="A1:AO47"/>
  <sheetViews>
    <sheetView workbookViewId="0">
      <selection activeCell="J14" sqref="J14"/>
    </sheetView>
  </sheetViews>
  <sheetFormatPr defaultRowHeight="24" x14ac:dyDescent="0.55000000000000004"/>
  <cols>
    <col min="1" max="1" width="7.25" style="654" customWidth="1"/>
    <col min="2" max="2" width="8.625" style="654" customWidth="1"/>
    <col min="3" max="3" width="32" style="662" customWidth="1"/>
    <col min="4" max="7" width="4" style="654" customWidth="1"/>
    <col min="8" max="8" width="4.5" style="654" customWidth="1"/>
    <col min="9" max="9" width="11.75" style="654" customWidth="1"/>
    <col min="10" max="10" width="12.5" style="654" customWidth="1"/>
    <col min="11" max="13" width="11.5" style="654" customWidth="1"/>
    <col min="14" max="14" width="15.25" style="814" customWidth="1"/>
    <col min="15" max="15" width="14.125" style="654" customWidth="1"/>
    <col min="16" max="16" width="9.875" style="654" bestFit="1" customWidth="1"/>
    <col min="17" max="17" width="10.875" style="654" bestFit="1" customWidth="1"/>
    <col min="18" max="18" width="11.5" style="654" customWidth="1"/>
    <col min="19" max="19" width="12.125" style="654" customWidth="1"/>
    <col min="20" max="16384" width="9" style="654"/>
  </cols>
  <sheetData>
    <row r="1" spans="1:41" x14ac:dyDescent="0.55000000000000004">
      <c r="A1" s="985" t="s">
        <v>1105</v>
      </c>
      <c r="B1" s="985"/>
      <c r="C1" s="985"/>
      <c r="D1" s="985"/>
      <c r="E1" s="985"/>
      <c r="F1" s="985"/>
      <c r="G1" s="985"/>
      <c r="H1" s="985"/>
      <c r="I1" s="985"/>
    </row>
    <row r="2" spans="1:41" s="660" customFormat="1" x14ac:dyDescent="0.55000000000000004">
      <c r="A2" s="992" t="s">
        <v>1097</v>
      </c>
      <c r="B2" s="984" t="s">
        <v>1119</v>
      </c>
      <c r="C2" s="984"/>
      <c r="D2" s="984"/>
      <c r="E2" s="984"/>
      <c r="F2" s="984"/>
      <c r="G2" s="984"/>
      <c r="H2" s="984"/>
      <c r="I2" s="986" t="s">
        <v>277</v>
      </c>
      <c r="J2" s="987"/>
      <c r="K2" s="987"/>
      <c r="L2" s="987"/>
      <c r="M2" s="988"/>
      <c r="N2" s="989" t="s">
        <v>517</v>
      </c>
    </row>
    <row r="3" spans="1:41" s="660" customFormat="1" ht="51" customHeight="1" x14ac:dyDescent="0.55000000000000004">
      <c r="A3" s="993"/>
      <c r="B3" s="657" t="s">
        <v>1101</v>
      </c>
      <c r="C3" s="992" t="s">
        <v>1103</v>
      </c>
      <c r="D3" s="991" t="s">
        <v>1120</v>
      </c>
      <c r="E3" s="991"/>
      <c r="F3" s="991"/>
      <c r="G3" s="991"/>
      <c r="H3" s="991"/>
      <c r="I3" s="657">
        <v>1</v>
      </c>
      <c r="J3" s="657">
        <v>2</v>
      </c>
      <c r="K3" s="657">
        <v>3</v>
      </c>
      <c r="L3" s="657">
        <v>4</v>
      </c>
      <c r="M3" s="657">
        <v>5</v>
      </c>
      <c r="N3" s="990"/>
      <c r="O3" s="678"/>
    </row>
    <row r="4" spans="1:41" s="660" customFormat="1" x14ac:dyDescent="0.55000000000000004">
      <c r="A4" s="665" t="s">
        <v>517</v>
      </c>
      <c r="B4" s="665">
        <f>SUM(B5+B10+B14+B16+B18+B22+B24+B31+B33+B36+B37+B40+B41+B44+B46)</f>
        <v>103</v>
      </c>
      <c r="C4" s="993"/>
      <c r="D4" s="661">
        <v>1</v>
      </c>
      <c r="E4" s="661">
        <v>2</v>
      </c>
      <c r="F4" s="661">
        <v>3</v>
      </c>
      <c r="G4" s="661">
        <v>4</v>
      </c>
      <c r="H4" s="661">
        <v>5</v>
      </c>
      <c r="I4" s="681">
        <f>SUM(I5,I10,I14,I16,I24)</f>
        <v>238060000</v>
      </c>
      <c r="J4" s="682">
        <f>SUM(J5,J10,J14,J16,J18,J22,J24,J31,J33,J36,)</f>
        <v>1091056500</v>
      </c>
      <c r="K4" s="682">
        <f>SUM(K5,K10,K14,K16,K18,K22,K24,K31,K33,K36,K37,K40)</f>
        <v>772366500</v>
      </c>
      <c r="L4" s="682">
        <f>SUM(L5,L10,L14,L16,L18,L22,L24,L31,L33,L36,L37,L40)</f>
        <v>120500000</v>
      </c>
      <c r="M4" s="682">
        <f>SUM(M5,M10,M14,M16,M18,M22,M24,M31,M33,M36,M37,M40,M41,M44,M46)</f>
        <v>116400000</v>
      </c>
      <c r="N4" s="815">
        <f>I4+J4+K4+L4+M4</f>
        <v>2338383000</v>
      </c>
    </row>
    <row r="5" spans="1:41" s="656" customFormat="1" x14ac:dyDescent="0.55000000000000004">
      <c r="A5" s="669">
        <v>1</v>
      </c>
      <c r="B5" s="667">
        <f>SUM(D5:H5)</f>
        <v>12</v>
      </c>
      <c r="C5" s="709" t="s">
        <v>1106</v>
      </c>
      <c r="D5" s="725">
        <f>SUM(D6:D7)</f>
        <v>6</v>
      </c>
      <c r="E5" s="715">
        <f>SUM(E6:E9)</f>
        <v>6</v>
      </c>
      <c r="F5" s="715">
        <f t="shared" ref="F5:H5" si="0">SUM(F6:F7)</f>
        <v>0</v>
      </c>
      <c r="G5" s="715">
        <f t="shared" si="0"/>
        <v>0</v>
      </c>
      <c r="H5" s="725">
        <f t="shared" si="0"/>
        <v>0</v>
      </c>
      <c r="I5" s="731">
        <f>'บัญชีโครงการ 1 - 5'!I32</f>
        <v>112060000</v>
      </c>
      <c r="J5" s="727">
        <f>'บัญชีโครงการ 1 - 5'!I137</f>
        <v>2183000</v>
      </c>
      <c r="K5" s="725"/>
      <c r="L5" s="715"/>
      <c r="M5" s="725"/>
      <c r="N5" s="816">
        <f>SUM(I5:M5)</f>
        <v>114243000</v>
      </c>
      <c r="O5" s="678"/>
    </row>
    <row r="6" spans="1:41" s="662" customFormat="1" x14ac:dyDescent="0.55000000000000004">
      <c r="A6" s="671"/>
      <c r="B6" s="671">
        <f>D6+E6</f>
        <v>4</v>
      </c>
      <c r="C6" s="716" t="s">
        <v>1107</v>
      </c>
      <c r="D6" s="717">
        <v>3</v>
      </c>
      <c r="E6" s="671">
        <f>COUNT('บัญชีโครงการ 1 - 5'!I139)</f>
        <v>1</v>
      </c>
      <c r="F6" s="775"/>
      <c r="G6" s="775"/>
      <c r="H6" s="773"/>
      <c r="I6" s="728">
        <f>'บัญชีโครงการ 1 - 5'!I33</f>
        <v>2060000</v>
      </c>
      <c r="J6" s="726">
        <f>'บัญชีโครงการ 1 - 5'!I138</f>
        <v>63000</v>
      </c>
      <c r="K6" s="773"/>
      <c r="L6" s="773"/>
      <c r="M6" s="773"/>
      <c r="N6" s="817">
        <f>+I6+J6</f>
        <v>2123000</v>
      </c>
      <c r="O6" s="660"/>
    </row>
    <row r="7" spans="1:41" s="662" customFormat="1" x14ac:dyDescent="0.55000000000000004">
      <c r="A7" s="671"/>
      <c r="B7" s="671">
        <f>+D7</f>
        <v>3</v>
      </c>
      <c r="C7" s="698" t="s">
        <v>1108</v>
      </c>
      <c r="D7" s="717">
        <v>3</v>
      </c>
      <c r="E7" s="775"/>
      <c r="F7" s="775"/>
      <c r="G7" s="775"/>
      <c r="H7" s="773"/>
      <c r="I7" s="729">
        <f>'บัญชีโครงการ 1 - 5'!I37</f>
        <v>110000000</v>
      </c>
      <c r="J7" s="773"/>
      <c r="K7" s="773"/>
      <c r="L7" s="773"/>
      <c r="M7" s="773"/>
      <c r="N7" s="817">
        <f>+I7</f>
        <v>110000000</v>
      </c>
      <c r="O7" s="678"/>
    </row>
    <row r="8" spans="1:41" s="662" customFormat="1" x14ac:dyDescent="0.55000000000000004">
      <c r="A8" s="671"/>
      <c r="B8" s="671">
        <f>+E8</f>
        <v>3</v>
      </c>
      <c r="C8" s="698" t="s">
        <v>1135</v>
      </c>
      <c r="D8" s="773"/>
      <c r="E8" s="671">
        <f>COUNT('บัญชีโครงการ 1 - 5'!I141:I143)</f>
        <v>3</v>
      </c>
      <c r="F8" s="775"/>
      <c r="G8" s="775"/>
      <c r="H8" s="773"/>
      <c r="I8" s="771"/>
      <c r="J8" s="726">
        <f>'บัญชีโครงการ 1 - 5'!I140</f>
        <v>570000</v>
      </c>
      <c r="K8" s="773"/>
      <c r="L8" s="773"/>
      <c r="M8" s="773"/>
      <c r="N8" s="817">
        <f>+J8</f>
        <v>570000</v>
      </c>
      <c r="O8" s="660"/>
    </row>
    <row r="9" spans="1:41" s="662" customFormat="1" x14ac:dyDescent="0.55000000000000004">
      <c r="A9" s="671"/>
      <c r="B9" s="670">
        <f>+E9</f>
        <v>2</v>
      </c>
      <c r="C9" s="699" t="s">
        <v>1136</v>
      </c>
      <c r="D9" s="774"/>
      <c r="E9" s="670">
        <f>COUNT('บัญชีโครงการ 1 - 5'!I145:I146)</f>
        <v>2</v>
      </c>
      <c r="F9" s="776"/>
      <c r="G9" s="776"/>
      <c r="H9" s="774"/>
      <c r="I9" s="772"/>
      <c r="J9" s="735">
        <f>'บัญชีโครงการ 1 - 5'!I144</f>
        <v>1550000</v>
      </c>
      <c r="K9" s="774"/>
      <c r="L9" s="774"/>
      <c r="M9" s="774"/>
      <c r="N9" s="818">
        <f>+J9</f>
        <v>1550000</v>
      </c>
      <c r="O9" s="790"/>
    </row>
    <row r="10" spans="1:41" s="662" customFormat="1" x14ac:dyDescent="0.55000000000000004">
      <c r="A10" s="669">
        <v>2</v>
      </c>
      <c r="B10" s="668">
        <f>SUM(D10:H10)</f>
        <v>17</v>
      </c>
      <c r="C10" s="718" t="s">
        <v>1109</v>
      </c>
      <c r="D10" s="733">
        <f>SUM(D11:D13)</f>
        <v>17</v>
      </c>
      <c r="E10" s="720">
        <f t="shared" ref="E10:H10" si="1">SUM(E11:E13)</f>
        <v>0</v>
      </c>
      <c r="F10" s="720">
        <f t="shared" si="1"/>
        <v>0</v>
      </c>
      <c r="G10" s="720">
        <f t="shared" si="1"/>
        <v>0</v>
      </c>
      <c r="H10" s="733">
        <f t="shared" si="1"/>
        <v>0</v>
      </c>
      <c r="I10" s="732">
        <f>'บัญชีโครงการ 1 - 5'!I41</f>
        <v>68500000</v>
      </c>
      <c r="J10" s="724"/>
      <c r="K10" s="724"/>
      <c r="L10" s="724"/>
      <c r="M10" s="724"/>
      <c r="N10" s="830">
        <f>SUM(I10:M10)</f>
        <v>68500000</v>
      </c>
      <c r="O10" s="660"/>
    </row>
    <row r="11" spans="1:41" s="662" customFormat="1" x14ac:dyDescent="0.55000000000000004">
      <c r="A11" s="671"/>
      <c r="B11" s="671">
        <f>+D11</f>
        <v>2</v>
      </c>
      <c r="C11" s="716" t="s">
        <v>1110</v>
      </c>
      <c r="D11" s="717">
        <v>2</v>
      </c>
      <c r="E11" s="775"/>
      <c r="F11" s="775"/>
      <c r="G11" s="775"/>
      <c r="H11" s="773"/>
      <c r="I11" s="729">
        <f>'บัญชีโครงการ 1 - 5'!I42</f>
        <v>11000000</v>
      </c>
      <c r="J11" s="773"/>
      <c r="K11" s="773"/>
      <c r="L11" s="773"/>
      <c r="M11" s="773"/>
      <c r="N11" s="817"/>
      <c r="O11" s="790"/>
      <c r="P11" s="719"/>
      <c r="Q11" s="719"/>
      <c r="R11" s="719"/>
      <c r="S11" s="719"/>
      <c r="T11" s="719"/>
      <c r="U11" s="719"/>
      <c r="V11" s="719"/>
      <c r="W11" s="719"/>
      <c r="X11" s="719"/>
      <c r="Y11" s="719"/>
      <c r="Z11" s="719"/>
      <c r="AA11" s="719"/>
      <c r="AB11" s="719"/>
      <c r="AC11" s="719"/>
      <c r="AD11" s="719"/>
      <c r="AE11" s="719"/>
      <c r="AF11" s="719"/>
      <c r="AG11" s="719"/>
      <c r="AH11" s="719"/>
      <c r="AI11" s="719"/>
      <c r="AJ11" s="719"/>
      <c r="AK11" s="719"/>
      <c r="AL11" s="719"/>
      <c r="AM11" s="719"/>
      <c r="AN11" s="719"/>
      <c r="AO11" s="719"/>
    </row>
    <row r="12" spans="1:41" x14ac:dyDescent="0.55000000000000004">
      <c r="A12" s="673"/>
      <c r="B12" s="673">
        <f>+D12</f>
        <v>14</v>
      </c>
      <c r="C12" s="698" t="s">
        <v>1111</v>
      </c>
      <c r="D12" s="690">
        <v>14</v>
      </c>
      <c r="E12" s="777"/>
      <c r="F12" s="777"/>
      <c r="G12" s="777"/>
      <c r="H12" s="778"/>
      <c r="I12" s="730">
        <f>'บัญชีโครงการ 1 - 5'!I45</f>
        <v>42500000</v>
      </c>
      <c r="J12" s="778"/>
      <c r="K12" s="778"/>
      <c r="L12" s="778"/>
      <c r="M12" s="778"/>
      <c r="N12" s="819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21"/>
      <c r="AN12" s="721"/>
      <c r="AO12" s="721"/>
    </row>
    <row r="13" spans="1:41" x14ac:dyDescent="0.55000000000000004">
      <c r="A13" s="672"/>
      <c r="B13" s="672">
        <f>+D13</f>
        <v>1</v>
      </c>
      <c r="C13" s="699" t="s">
        <v>1112</v>
      </c>
      <c r="D13" s="677">
        <v>1</v>
      </c>
      <c r="E13" s="779"/>
      <c r="F13" s="779"/>
      <c r="G13" s="779"/>
      <c r="H13" s="780"/>
      <c r="I13" s="736">
        <f>'บัญชีโครงการ 1 - 5'!I60</f>
        <v>15000000</v>
      </c>
      <c r="J13" s="779"/>
      <c r="K13" s="780"/>
      <c r="L13" s="780"/>
      <c r="M13" s="778"/>
      <c r="N13" s="819"/>
    </row>
    <row r="14" spans="1:41" x14ac:dyDescent="0.55000000000000004">
      <c r="A14" s="675">
        <v>3</v>
      </c>
      <c r="B14" s="762">
        <f>SUM(D14:H14)</f>
        <v>6</v>
      </c>
      <c r="C14" s="718" t="s">
        <v>1113</v>
      </c>
      <c r="D14" s="733">
        <f>SUM(D15)</f>
        <v>2</v>
      </c>
      <c r="E14" s="722">
        <f t="shared" ref="E14:H14" si="2">SUM(E15)</f>
        <v>3</v>
      </c>
      <c r="F14" s="720">
        <f t="shared" si="2"/>
        <v>1</v>
      </c>
      <c r="G14" s="720">
        <f t="shared" si="2"/>
        <v>0</v>
      </c>
      <c r="H14" s="734">
        <f t="shared" si="2"/>
        <v>0</v>
      </c>
      <c r="I14" s="723">
        <f>'บัญชีโครงการ 1 - 5'!I62</f>
        <v>4500000</v>
      </c>
      <c r="J14" s="708">
        <f>'บัญชีโครงการ 1 - 5'!I132</f>
        <v>2100000</v>
      </c>
      <c r="K14" s="708">
        <f>'บัญชีโครงการ 1 - 5'!I202</f>
        <v>750000</v>
      </c>
      <c r="L14" s="704"/>
      <c r="M14" s="704"/>
      <c r="N14" s="831">
        <f>SUM(I14:M14)</f>
        <v>7350000</v>
      </c>
    </row>
    <row r="15" spans="1:41" x14ac:dyDescent="0.55000000000000004">
      <c r="A15" s="672"/>
      <c r="B15" s="672">
        <f>+B14</f>
        <v>6</v>
      </c>
      <c r="C15" s="737" t="s">
        <v>1114</v>
      </c>
      <c r="D15" s="672">
        <v>2</v>
      </c>
      <c r="E15" s="672">
        <f>COUNT('บัญชีโครงการ 1 - 5'!I134:I136)</f>
        <v>3</v>
      </c>
      <c r="F15" s="672">
        <f>COUNT('บัญชีโครงการ 1 - 5'!I204)</f>
        <v>1</v>
      </c>
      <c r="G15" s="779"/>
      <c r="H15" s="779"/>
      <c r="I15" s="711">
        <f>'บัญชีโครงการ 1 - 5'!I63</f>
        <v>4500000</v>
      </c>
      <c r="J15" s="707">
        <f>'บัญชีโครงการ 1 - 5'!I133</f>
        <v>2100000</v>
      </c>
      <c r="K15" s="707">
        <f>'บัญชีโครงการ 1 - 5'!I203</f>
        <v>750000</v>
      </c>
      <c r="L15" s="779"/>
      <c r="M15" s="779"/>
      <c r="N15" s="820">
        <f>+I15+J15+K15</f>
        <v>7350000</v>
      </c>
    </row>
    <row r="16" spans="1:41" x14ac:dyDescent="0.55000000000000004">
      <c r="A16" s="675">
        <v>4</v>
      </c>
      <c r="B16" s="762">
        <f>SUM(D16:H16)</f>
        <v>2</v>
      </c>
      <c r="C16" s="712" t="s">
        <v>1115</v>
      </c>
      <c r="D16" s="701">
        <f>SUM(D17)</f>
        <v>2</v>
      </c>
      <c r="E16" s="701">
        <f t="shared" ref="E16:H16" si="3">SUM(E17)</f>
        <v>0</v>
      </c>
      <c r="F16" s="701">
        <f t="shared" si="3"/>
        <v>0</v>
      </c>
      <c r="G16" s="701">
        <f t="shared" si="3"/>
        <v>0</v>
      </c>
      <c r="H16" s="701">
        <f t="shared" si="3"/>
        <v>0</v>
      </c>
      <c r="I16" s="710">
        <f>'บัญชีโครงการ 1 - 5'!I66</f>
        <v>3000000</v>
      </c>
      <c r="J16" s="704"/>
      <c r="K16" s="704"/>
      <c r="L16" s="704"/>
      <c r="M16" s="704"/>
      <c r="N16" s="831">
        <f>SUM(I16:M16)</f>
        <v>3000000</v>
      </c>
    </row>
    <row r="17" spans="1:14" ht="48" x14ac:dyDescent="0.55000000000000004">
      <c r="A17" s="676"/>
      <c r="B17" s="672">
        <f>+B16</f>
        <v>2</v>
      </c>
      <c r="C17" s="713" t="s">
        <v>1116</v>
      </c>
      <c r="D17" s="670">
        <v>2</v>
      </c>
      <c r="E17" s="779"/>
      <c r="F17" s="779"/>
      <c r="G17" s="779"/>
      <c r="H17" s="779"/>
      <c r="I17" s="714">
        <f>'บัญชีโครงการ 1 - 5'!I68+'บัญชีโครงการ 1 - 5'!I69</f>
        <v>3000000</v>
      </c>
      <c r="J17" s="779"/>
      <c r="K17" s="779"/>
      <c r="L17" s="779"/>
      <c r="M17" s="779"/>
      <c r="N17" s="820"/>
    </row>
    <row r="18" spans="1:14" x14ac:dyDescent="0.55000000000000004">
      <c r="A18" s="654">
        <v>5</v>
      </c>
      <c r="B18" s="793">
        <f>SUM(D18:H18)</f>
        <v>6</v>
      </c>
      <c r="C18" s="700" t="s">
        <v>1127</v>
      </c>
      <c r="D18" s="687">
        <v>0</v>
      </c>
      <c r="E18" s="702">
        <f>SUM(E19:E21)</f>
        <v>3</v>
      </c>
      <c r="F18" s="702">
        <f t="shared" ref="F18:H18" si="4">SUM(F19:F21)</f>
        <v>0</v>
      </c>
      <c r="G18" s="702">
        <f t="shared" si="4"/>
        <v>0</v>
      </c>
      <c r="H18" s="702">
        <f t="shared" si="4"/>
        <v>3</v>
      </c>
      <c r="I18" s="686"/>
      <c r="J18" s="708">
        <f>'บัญชีโครงการ 1 - 5'!I108</f>
        <v>4200000</v>
      </c>
      <c r="K18" s="686"/>
      <c r="L18" s="703"/>
      <c r="M18" s="688">
        <f>'บัญชีโครงการ 1 - 5'!I315</f>
        <v>4400000</v>
      </c>
      <c r="N18" s="723">
        <f>SUM(I18:M18)</f>
        <v>8600000</v>
      </c>
    </row>
    <row r="19" spans="1:14" x14ac:dyDescent="0.55000000000000004">
      <c r="B19" s="673">
        <f>+E19</f>
        <v>2</v>
      </c>
      <c r="C19" s="698" t="s">
        <v>1128</v>
      </c>
      <c r="D19" s="781"/>
      <c r="E19" s="673">
        <f>COUNT('บัญชีโครงการ 1 - 5'!I110:I111)</f>
        <v>2</v>
      </c>
      <c r="F19" s="777"/>
      <c r="G19" s="781"/>
      <c r="H19" s="673"/>
      <c r="I19" s="781"/>
      <c r="J19" s="706">
        <f>'บัญชีโครงการ 1 - 5'!I109</f>
        <v>3000000</v>
      </c>
      <c r="K19" s="781"/>
      <c r="L19" s="777"/>
      <c r="M19" s="781"/>
      <c r="N19" s="821"/>
    </row>
    <row r="20" spans="1:14" x14ac:dyDescent="0.55000000000000004">
      <c r="A20" s="690"/>
      <c r="B20" s="673">
        <f>+E20+H20</f>
        <v>2</v>
      </c>
      <c r="C20" s="698" t="s">
        <v>1129</v>
      </c>
      <c r="D20" s="782"/>
      <c r="E20" s="673">
        <f>COUNT('บัญชีโครงการ 1 - 5'!I113)</f>
        <v>1</v>
      </c>
      <c r="F20" s="777"/>
      <c r="G20" s="777"/>
      <c r="H20" s="673">
        <v>1</v>
      </c>
      <c r="I20" s="782"/>
      <c r="J20" s="706">
        <f>'บัญชีโครงการ 1 - 5'!I112</f>
        <v>1200000</v>
      </c>
      <c r="K20" s="782"/>
      <c r="L20" s="777"/>
      <c r="M20" s="679">
        <f>'บัญชีโครงการ 1 - 5'!I319</f>
        <v>400000</v>
      </c>
      <c r="N20" s="821"/>
    </row>
    <row r="21" spans="1:14" x14ac:dyDescent="0.55000000000000004">
      <c r="A21" s="690"/>
      <c r="B21" s="672">
        <f>+H21</f>
        <v>2</v>
      </c>
      <c r="C21" s="699" t="s">
        <v>1158</v>
      </c>
      <c r="D21" s="779"/>
      <c r="E21" s="672"/>
      <c r="F21" s="779"/>
      <c r="G21" s="783"/>
      <c r="H21" s="672">
        <f>COUNT('บัญชีโครงการ 1 - 5'!I317:I318)</f>
        <v>2</v>
      </c>
      <c r="I21" s="779"/>
      <c r="J21" s="707"/>
      <c r="K21" s="779"/>
      <c r="L21" s="779"/>
      <c r="M21" s="784">
        <f>'บัญชีโครงการ 1 - 5'!I316</f>
        <v>4000000</v>
      </c>
      <c r="N21" s="821"/>
    </row>
    <row r="22" spans="1:14" x14ac:dyDescent="0.55000000000000004">
      <c r="A22" s="691">
        <v>6</v>
      </c>
      <c r="B22" s="793">
        <f>SUM(D22:H22)</f>
        <v>6</v>
      </c>
      <c r="C22" s="700" t="s">
        <v>1130</v>
      </c>
      <c r="D22" s="687">
        <v>0</v>
      </c>
      <c r="E22" s="702">
        <f>SUM(E23)</f>
        <v>5</v>
      </c>
      <c r="F22" s="702">
        <f t="shared" ref="F22:H22" si="5">SUM(F23)</f>
        <v>0</v>
      </c>
      <c r="G22" s="702">
        <f t="shared" si="5"/>
        <v>0</v>
      </c>
      <c r="H22" s="702">
        <f t="shared" si="5"/>
        <v>1</v>
      </c>
      <c r="I22" s="686"/>
      <c r="J22" s="708">
        <f>'บัญชีโครงการ 1 - 5'!I114</f>
        <v>20500000</v>
      </c>
      <c r="K22" s="686"/>
      <c r="L22" s="703"/>
      <c r="M22" s="705">
        <f>'บัญชีโครงการ 1 - 5'!I324</f>
        <v>2000000</v>
      </c>
      <c r="N22" s="831">
        <f>SUM(I22:M22)</f>
        <v>22500000</v>
      </c>
    </row>
    <row r="23" spans="1:14" x14ac:dyDescent="0.55000000000000004">
      <c r="A23" s="690"/>
      <c r="B23" s="672">
        <f>+E23+H23</f>
        <v>6</v>
      </c>
      <c r="C23" s="699" t="s">
        <v>1131</v>
      </c>
      <c r="D23" s="783"/>
      <c r="E23" s="672">
        <f>COUNT('บัญชีโครงการ 1 - 5'!I116:I120)</f>
        <v>5</v>
      </c>
      <c r="F23" s="779"/>
      <c r="G23" s="783"/>
      <c r="H23" s="672">
        <f>COUNT('บัญชีโครงการ 1 - 5'!I325)</f>
        <v>1</v>
      </c>
      <c r="I23" s="779"/>
      <c r="J23" s="707">
        <f>'บัญชีโครงการ 1 - 5'!I115</f>
        <v>20500000</v>
      </c>
      <c r="K23" s="781"/>
      <c r="L23" s="779"/>
      <c r="M23" s="695">
        <f>'บัญชีโครงการ 1 - 5'!I325</f>
        <v>2000000</v>
      </c>
      <c r="N23" s="822"/>
    </row>
    <row r="24" spans="1:14" x14ac:dyDescent="0.55000000000000004">
      <c r="A24" s="691">
        <v>7</v>
      </c>
      <c r="B24" s="793">
        <f>SUM(D24:H24)</f>
        <v>24</v>
      </c>
      <c r="C24" s="700" t="s">
        <v>1117</v>
      </c>
      <c r="D24" s="702">
        <f t="shared" ref="D24:M24" si="6">SUM(D26:D30)</f>
        <v>3</v>
      </c>
      <c r="E24" s="702">
        <f>SUM(E25:E30)</f>
        <v>3</v>
      </c>
      <c r="F24" s="702">
        <f t="shared" si="6"/>
        <v>3</v>
      </c>
      <c r="G24" s="687">
        <f t="shared" si="6"/>
        <v>3</v>
      </c>
      <c r="H24" s="687">
        <f t="shared" si="6"/>
        <v>12</v>
      </c>
      <c r="I24" s="708">
        <f t="shared" si="6"/>
        <v>50000000</v>
      </c>
      <c r="J24" s="708">
        <f>SUM(J25:J30)</f>
        <v>1017573500</v>
      </c>
      <c r="K24" s="705">
        <f t="shared" si="6"/>
        <v>22000000</v>
      </c>
      <c r="L24" s="708">
        <f t="shared" si="6"/>
        <v>43000000</v>
      </c>
      <c r="M24" s="688">
        <f t="shared" si="6"/>
        <v>58000000</v>
      </c>
      <c r="N24" s="723">
        <f>SUM(I24:M24)</f>
        <v>1190573500</v>
      </c>
    </row>
    <row r="25" spans="1:14" x14ac:dyDescent="0.55000000000000004">
      <c r="A25" s="721"/>
      <c r="B25" s="673">
        <v>1</v>
      </c>
      <c r="C25" s="758" t="s">
        <v>1169</v>
      </c>
      <c r="D25" s="812"/>
      <c r="E25" s="756">
        <v>1</v>
      </c>
      <c r="F25" s="756"/>
      <c r="G25" s="757"/>
      <c r="H25" s="757"/>
      <c r="I25" s="759"/>
      <c r="J25" s="759">
        <f>'บัญชีโครงการ 1 - 5'!I122</f>
        <v>995573500</v>
      </c>
      <c r="K25" s="810"/>
      <c r="L25" s="809"/>
      <c r="M25" s="811"/>
      <c r="N25" s="834">
        <f t="shared" ref="N25:N30" si="7">SUM(I25:M25)</f>
        <v>995573500</v>
      </c>
    </row>
    <row r="26" spans="1:14" x14ac:dyDescent="0.55000000000000004">
      <c r="B26" s="673">
        <f>+E26+G26+H26</f>
        <v>9</v>
      </c>
      <c r="C26" s="698" t="s">
        <v>1132</v>
      </c>
      <c r="D26" s="787"/>
      <c r="E26" s="673">
        <f>COUNT('บัญชีโครงการ 1 - 5'!I125:I126)</f>
        <v>2</v>
      </c>
      <c r="F26" s="777"/>
      <c r="G26" s="721">
        <v>1</v>
      </c>
      <c r="H26" s="673">
        <v>6</v>
      </c>
      <c r="I26" s="777"/>
      <c r="J26" s="706">
        <f>'บัญชีโครงการ 1 - 5'!I124</f>
        <v>22000000</v>
      </c>
      <c r="K26" s="781"/>
      <c r="L26" s="706">
        <f>'บัญชีโครงการ 1 - 5'!I248</f>
        <v>39000000</v>
      </c>
      <c r="M26" s="739">
        <f>'บัญชีโครงการ 1 - 5'!I294</f>
        <v>24000000</v>
      </c>
      <c r="N26" s="834">
        <f t="shared" si="7"/>
        <v>85000000</v>
      </c>
    </row>
    <row r="27" spans="1:14" x14ac:dyDescent="0.55000000000000004">
      <c r="B27" s="673">
        <f>+H27</f>
        <v>5</v>
      </c>
      <c r="C27" s="698" t="s">
        <v>1154</v>
      </c>
      <c r="D27" s="787"/>
      <c r="E27" s="777"/>
      <c r="F27" s="777"/>
      <c r="G27" s="782"/>
      <c r="H27" s="673">
        <f>COUNT('บัญชีโครงการ 1 - 5'!I304:I308)</f>
        <v>5</v>
      </c>
      <c r="I27" s="777"/>
      <c r="J27" s="785"/>
      <c r="K27" s="781"/>
      <c r="L27" s="785"/>
      <c r="M27" s="739">
        <f>'บัญชีโครงการ 1 - 5'!I303</f>
        <v>32000000</v>
      </c>
      <c r="N27" s="834">
        <f t="shared" si="7"/>
        <v>32000000</v>
      </c>
    </row>
    <row r="28" spans="1:14" x14ac:dyDescent="0.55000000000000004">
      <c r="B28" s="673">
        <f>+G28+H28</f>
        <v>2</v>
      </c>
      <c r="C28" s="698" t="s">
        <v>1152</v>
      </c>
      <c r="D28" s="787"/>
      <c r="E28" s="777"/>
      <c r="F28" s="777"/>
      <c r="G28" s="721">
        <v>1</v>
      </c>
      <c r="H28" s="673">
        <v>1</v>
      </c>
      <c r="I28" s="777"/>
      <c r="J28" s="785"/>
      <c r="K28" s="781"/>
      <c r="L28" s="706">
        <f>'บัญชีโครงการ 1 - 5'!I250</f>
        <v>1000000</v>
      </c>
      <c r="M28" s="739">
        <f>'บัญชีโครงการ 1 - 5'!I301</f>
        <v>2000000</v>
      </c>
      <c r="N28" s="834">
        <f t="shared" si="7"/>
        <v>3000000</v>
      </c>
    </row>
    <row r="29" spans="1:14" x14ac:dyDescent="0.55000000000000004">
      <c r="B29" s="673">
        <f>+D29+F29</f>
        <v>4</v>
      </c>
      <c r="C29" s="698" t="s">
        <v>1118</v>
      </c>
      <c r="D29" s="673">
        <v>3</v>
      </c>
      <c r="E29" s="777"/>
      <c r="F29" s="673">
        <f>COUNT('บัญชีโครงการ 1 - 5'!I210)</f>
        <v>1</v>
      </c>
      <c r="G29" s="777"/>
      <c r="H29" s="777"/>
      <c r="I29" s="740">
        <f>'บัญชีโครงการ 1 - 5'!I71</f>
        <v>50000000</v>
      </c>
      <c r="J29" s="777"/>
      <c r="K29" s="706">
        <f>'บัญชีโครงการ 1 - 5'!I209</f>
        <v>2000000</v>
      </c>
      <c r="L29" s="777"/>
      <c r="M29" s="777"/>
      <c r="N29" s="834">
        <f t="shared" si="7"/>
        <v>52000000</v>
      </c>
    </row>
    <row r="30" spans="1:14" x14ac:dyDescent="0.55000000000000004">
      <c r="A30" s="694"/>
      <c r="B30" s="672">
        <f>+F30+G30</f>
        <v>3</v>
      </c>
      <c r="C30" s="699" t="s">
        <v>1143</v>
      </c>
      <c r="D30" s="779"/>
      <c r="E30" s="779"/>
      <c r="F30" s="792">
        <v>2</v>
      </c>
      <c r="G30" s="672">
        <v>1</v>
      </c>
      <c r="H30" s="779"/>
      <c r="I30" s="779"/>
      <c r="J30" s="786"/>
      <c r="K30" s="695">
        <f>'บัญชีโครงการ 1 - 5'!I206</f>
        <v>20000000</v>
      </c>
      <c r="L30" s="707">
        <f>'บัญชีโครงการ 1 - 5'!I246</f>
        <v>3000000</v>
      </c>
      <c r="M30" s="779"/>
      <c r="N30" s="835">
        <f t="shared" si="7"/>
        <v>23000000</v>
      </c>
    </row>
    <row r="31" spans="1:14" x14ac:dyDescent="0.55000000000000004">
      <c r="A31" s="690">
        <v>8</v>
      </c>
      <c r="B31" s="793">
        <f>SUM(D31:H31)</f>
        <v>3</v>
      </c>
      <c r="C31" s="700" t="s">
        <v>1133</v>
      </c>
      <c r="D31" s="687">
        <v>0</v>
      </c>
      <c r="E31" s="702">
        <f>SUM(E32)</f>
        <v>3</v>
      </c>
      <c r="F31" s="702">
        <v>0</v>
      </c>
      <c r="G31" s="687">
        <v>0</v>
      </c>
      <c r="H31" s="702">
        <v>0</v>
      </c>
      <c r="I31" s="686"/>
      <c r="J31" s="708">
        <f>'บัญชีโครงการ 1 - 5'!I127</f>
        <v>37000000</v>
      </c>
      <c r="K31" s="686"/>
      <c r="L31" s="703"/>
      <c r="M31" s="686"/>
      <c r="N31" s="723">
        <f>SUM(I31:M31)</f>
        <v>37000000</v>
      </c>
    </row>
    <row r="32" spans="1:14" x14ac:dyDescent="0.55000000000000004">
      <c r="B32" s="673">
        <f>+E32</f>
        <v>3</v>
      </c>
      <c r="C32" s="698" t="s">
        <v>1134</v>
      </c>
      <c r="D32" s="788"/>
      <c r="E32" s="672">
        <f>COUNT('บัญชีโครงการ 1 - 5'!I129:I131)</f>
        <v>3</v>
      </c>
      <c r="F32" s="779"/>
      <c r="G32" s="783"/>
      <c r="H32" s="779"/>
      <c r="I32" s="780"/>
      <c r="J32" s="707">
        <f>'บัญชีโครงการ 1 - 5'!I128</f>
        <v>37000000</v>
      </c>
      <c r="K32" s="788"/>
      <c r="L32" s="779"/>
      <c r="M32" s="783"/>
      <c r="N32" s="822"/>
    </row>
    <row r="33" spans="1:15" x14ac:dyDescent="0.55000000000000004">
      <c r="A33" s="691">
        <v>9</v>
      </c>
      <c r="B33" s="762">
        <f>SUM(D33:H33)</f>
        <v>4</v>
      </c>
      <c r="C33" s="697" t="s">
        <v>1137</v>
      </c>
      <c r="D33" s="702">
        <f>SUM(D34:D35)</f>
        <v>0</v>
      </c>
      <c r="E33" s="702">
        <f>SUM(E34:E35)</f>
        <v>1</v>
      </c>
      <c r="F33" s="702">
        <f t="shared" ref="F33:H33" si="8">SUM(F34:F35)</f>
        <v>0</v>
      </c>
      <c r="G33" s="702">
        <f>SUM(G34:G35)</f>
        <v>3</v>
      </c>
      <c r="H33" s="702">
        <f t="shared" si="8"/>
        <v>0</v>
      </c>
      <c r="I33" s="703"/>
      <c r="J33" s="708">
        <f>'บัญชีโครงการ 1 - 5'!I147</f>
        <v>5000000</v>
      </c>
      <c r="K33" s="686"/>
      <c r="L33" s="708">
        <f>'บัญชีโครงการ 1 - 5'!I252</f>
        <v>42500000</v>
      </c>
      <c r="M33" s="686"/>
      <c r="N33" s="723">
        <f>SUM(I33:M33)</f>
        <v>47500000</v>
      </c>
    </row>
    <row r="34" spans="1:15" s="757" customFormat="1" x14ac:dyDescent="0.55000000000000004">
      <c r="A34" s="755"/>
      <c r="B34" s="756">
        <f>+G34</f>
        <v>3</v>
      </c>
      <c r="C34" s="758" t="s">
        <v>1153</v>
      </c>
      <c r="D34" s="781"/>
      <c r="E34" s="777"/>
      <c r="F34" s="777"/>
      <c r="G34" s="757">
        <f>COUNT('บัญชีโครงการ 1 - 5'!I254:I256)</f>
        <v>3</v>
      </c>
      <c r="H34" s="777"/>
      <c r="I34" s="782"/>
      <c r="J34" s="789"/>
      <c r="K34" s="781"/>
      <c r="L34" s="759">
        <f>'บัญชีโครงการ 1 - 5'!I253</f>
        <v>42500000</v>
      </c>
      <c r="M34" s="781"/>
      <c r="N34" s="821"/>
    </row>
    <row r="35" spans="1:15" x14ac:dyDescent="0.55000000000000004">
      <c r="A35" s="677"/>
      <c r="B35" s="673">
        <f>+E35</f>
        <v>1</v>
      </c>
      <c r="C35" s="698" t="s">
        <v>1138</v>
      </c>
      <c r="D35" s="781"/>
      <c r="E35" s="673">
        <f>COUNT('บัญชีโครงการ 1 - 5'!I149)</f>
        <v>1</v>
      </c>
      <c r="F35" s="777"/>
      <c r="G35" s="781"/>
      <c r="H35" s="777"/>
      <c r="I35" s="781"/>
      <c r="J35" s="706">
        <f>'บัญชีโครงการ 1 - 5'!I148</f>
        <v>5000000</v>
      </c>
      <c r="K35" s="781"/>
      <c r="L35" s="777"/>
      <c r="M35" s="781"/>
      <c r="N35" s="821"/>
    </row>
    <row r="36" spans="1:15" x14ac:dyDescent="0.55000000000000004">
      <c r="A36" s="674">
        <v>10</v>
      </c>
      <c r="B36" s="661">
        <f>SUM(D36:H36)</f>
        <v>2</v>
      </c>
      <c r="C36" s="747" t="s">
        <v>1139</v>
      </c>
      <c r="D36" s="746">
        <v>0</v>
      </c>
      <c r="E36" s="685">
        <f>COUNT('บัญชีโครงการ 1 - 5'!I151:I152)</f>
        <v>2</v>
      </c>
      <c r="F36" s="685">
        <v>0</v>
      </c>
      <c r="G36" s="746">
        <v>0</v>
      </c>
      <c r="H36" s="685">
        <v>0</v>
      </c>
      <c r="I36" s="693"/>
      <c r="J36" s="745">
        <f>'บัญชีโครงการ 1 - 5'!I150</f>
        <v>2500000</v>
      </c>
      <c r="K36" s="693"/>
      <c r="L36" s="684"/>
      <c r="M36" s="684"/>
      <c r="N36" s="832">
        <f>SUM(I36:M36)</f>
        <v>2500000</v>
      </c>
    </row>
    <row r="37" spans="1:15" x14ac:dyDescent="0.55000000000000004">
      <c r="A37" s="675">
        <v>11</v>
      </c>
      <c r="B37" s="762">
        <f>SUM(F37+G37)</f>
        <v>7</v>
      </c>
      <c r="C37" s="738" t="s">
        <v>1141</v>
      </c>
      <c r="D37" s="748">
        <v>0</v>
      </c>
      <c r="E37" s="748">
        <v>0</v>
      </c>
      <c r="F37" s="748">
        <f>SUM(F38:F39)</f>
        <v>6</v>
      </c>
      <c r="G37" s="748">
        <f>SUM(G38)</f>
        <v>1</v>
      </c>
      <c r="H37" s="749">
        <v>0</v>
      </c>
      <c r="I37" s="744"/>
      <c r="J37" s="744"/>
      <c r="K37" s="742">
        <f>'บัญชีโครงการ 1 - 5'!I190</f>
        <v>709616500</v>
      </c>
      <c r="L37" s="754">
        <f>'บัญชีโครงการ 1 - 5'!I242</f>
        <v>25000000</v>
      </c>
      <c r="M37" s="741"/>
      <c r="N37" s="833">
        <f>SUM(I37:M37)</f>
        <v>734616500</v>
      </c>
      <c r="O37" s="689"/>
    </row>
    <row r="38" spans="1:15" x14ac:dyDescent="0.55000000000000004">
      <c r="A38" s="673"/>
      <c r="B38" s="673">
        <f>+F38+G38</f>
        <v>5</v>
      </c>
      <c r="C38" s="663" t="s">
        <v>1142</v>
      </c>
      <c r="D38" s="777"/>
      <c r="E38" s="777"/>
      <c r="F38" s="673">
        <f>COUNT('บัญชีโครงการ 1 - 5'!I192:I197)</f>
        <v>4</v>
      </c>
      <c r="G38" s="690">
        <v>1</v>
      </c>
      <c r="H38" s="778"/>
      <c r="I38" s="778"/>
      <c r="J38" s="778"/>
      <c r="K38" s="743">
        <f>'บัญชีโครงการ 1 - 5'!I191</f>
        <v>496438500</v>
      </c>
      <c r="L38" s="743">
        <f>'บัญชีโครงการ 1 - 5'!I243</f>
        <v>25000000</v>
      </c>
      <c r="M38" s="778"/>
      <c r="N38" s="823"/>
      <c r="O38" s="689"/>
    </row>
    <row r="39" spans="1:15" x14ac:dyDescent="0.55000000000000004">
      <c r="A39" s="673"/>
      <c r="B39" s="673">
        <f>+F39+G39</f>
        <v>2</v>
      </c>
      <c r="C39" s="663" t="s">
        <v>1172</v>
      </c>
      <c r="D39" s="777"/>
      <c r="E39" s="777"/>
      <c r="F39" s="673">
        <f>COUNT('บัญชีโครงการ 1 - 5'!I199:I200)</f>
        <v>2</v>
      </c>
      <c r="G39" s="690"/>
      <c r="H39" s="778"/>
      <c r="I39" s="778"/>
      <c r="J39" s="778"/>
      <c r="K39" s="743">
        <f>'บัญชีโครงการ 1 - 5'!I198</f>
        <v>213178000</v>
      </c>
      <c r="L39" s="743"/>
      <c r="M39" s="778"/>
      <c r="N39" s="822"/>
      <c r="O39" s="721"/>
    </row>
    <row r="40" spans="1:15" x14ac:dyDescent="0.55000000000000004">
      <c r="A40" s="659">
        <v>12</v>
      </c>
      <c r="B40" s="661">
        <f>+F40+G40+H40</f>
        <v>9</v>
      </c>
      <c r="C40" s="696" t="s">
        <v>1144</v>
      </c>
      <c r="D40" s="685">
        <v>0</v>
      </c>
      <c r="E40" s="685">
        <v>0</v>
      </c>
      <c r="F40" s="685">
        <f>COUNT('บัญชีโครงการ 1 - 5'!I212:I215)</f>
        <v>4</v>
      </c>
      <c r="G40" s="760">
        <v>2</v>
      </c>
      <c r="H40" s="760">
        <f>COUNT('บัญชีโครงการ 1 - 5'!I330:I332)</f>
        <v>3</v>
      </c>
      <c r="I40" s="693"/>
      <c r="J40" s="693"/>
      <c r="K40" s="745">
        <f>'บัญชีโครงการ 1 - 5'!I211</f>
        <v>40000000</v>
      </c>
      <c r="L40" s="745">
        <f>'บัญชีโครงการ 1 - 5'!I257</f>
        <v>10000000</v>
      </c>
      <c r="M40" s="745">
        <f>'บัญชีโครงการ 1 - 5'!I329</f>
        <v>46500000</v>
      </c>
      <c r="N40" s="832">
        <f>SUM(I40:M40)</f>
        <v>96500000</v>
      </c>
    </row>
    <row r="41" spans="1:15" x14ac:dyDescent="0.55000000000000004">
      <c r="A41" s="675">
        <v>13</v>
      </c>
      <c r="B41" s="762">
        <f>SUM(D41:H41)</f>
        <v>3</v>
      </c>
      <c r="C41" s="697" t="s">
        <v>1155</v>
      </c>
      <c r="D41" s="687">
        <v>0</v>
      </c>
      <c r="E41" s="701">
        <v>0</v>
      </c>
      <c r="F41" s="701">
        <v>0</v>
      </c>
      <c r="G41" s="687">
        <v>0</v>
      </c>
      <c r="H41" s="701">
        <f>SUM(H42:H43)</f>
        <v>3</v>
      </c>
      <c r="I41" s="704"/>
      <c r="J41" s="686"/>
      <c r="K41" s="704"/>
      <c r="L41" s="704"/>
      <c r="M41" s="705">
        <f>'บัญชีโครงการ 1 - 5'!I309</f>
        <v>3500000</v>
      </c>
      <c r="N41" s="824">
        <f>SUM(I41:M41)</f>
        <v>3500000</v>
      </c>
    </row>
    <row r="42" spans="1:15" x14ac:dyDescent="0.55000000000000004">
      <c r="A42" s="673"/>
      <c r="B42" s="673">
        <f>+H42</f>
        <v>2</v>
      </c>
      <c r="C42" s="698" t="s">
        <v>1156</v>
      </c>
      <c r="D42" s="781"/>
      <c r="E42" s="777"/>
      <c r="F42" s="777"/>
      <c r="G42" s="781"/>
      <c r="H42" s="673">
        <f>COUNT('บัญชีโครงการ 1 - 5'!I311:I312)</f>
        <v>2</v>
      </c>
      <c r="I42" s="777"/>
      <c r="J42" s="781"/>
      <c r="K42" s="777"/>
      <c r="L42" s="777"/>
      <c r="M42" s="706">
        <f>'บัญชีโครงการ 1 - 5'!I310</f>
        <v>2500000</v>
      </c>
      <c r="N42" s="825"/>
    </row>
    <row r="43" spans="1:15" x14ac:dyDescent="0.55000000000000004">
      <c r="A43" s="673"/>
      <c r="B43" s="673">
        <f>+H43</f>
        <v>1</v>
      </c>
      <c r="C43" s="698" t="s">
        <v>1157</v>
      </c>
      <c r="D43" s="781"/>
      <c r="E43" s="777"/>
      <c r="F43" s="777"/>
      <c r="G43" s="781"/>
      <c r="H43" s="673">
        <f>COUNT('บัญชีโครงการ 1 - 5'!I314)</f>
        <v>1</v>
      </c>
      <c r="I43" s="777"/>
      <c r="J43" s="781"/>
      <c r="K43" s="777"/>
      <c r="L43" s="779"/>
      <c r="M43" s="707">
        <f>'บัญชีโครงการ 1 - 5'!I313</f>
        <v>1000000</v>
      </c>
      <c r="N43" s="826"/>
    </row>
    <row r="44" spans="1:15" ht="48" x14ac:dyDescent="0.55000000000000004">
      <c r="A44" s="675">
        <v>14</v>
      </c>
      <c r="B44" s="667">
        <f>SUM(D44:H44)</f>
        <v>1</v>
      </c>
      <c r="C44" s="764" t="s">
        <v>1159</v>
      </c>
      <c r="D44" s="770">
        <v>0</v>
      </c>
      <c r="E44" s="767">
        <v>0</v>
      </c>
      <c r="F44" s="767">
        <v>0</v>
      </c>
      <c r="G44" s="770">
        <v>0</v>
      </c>
      <c r="H44" s="767">
        <f>SUM(H45)</f>
        <v>1</v>
      </c>
      <c r="I44" s="766"/>
      <c r="J44" s="765"/>
      <c r="K44" s="766"/>
      <c r="L44" s="768"/>
      <c r="M44" s="769">
        <f>'บัญชีโครงการ 1 - 5'!I321</f>
        <v>1000000</v>
      </c>
      <c r="N44" s="827">
        <f>SUM(I44:M44)</f>
        <v>1000000</v>
      </c>
    </row>
    <row r="45" spans="1:15" ht="48" x14ac:dyDescent="0.55000000000000004">
      <c r="A45" s="672"/>
      <c r="B45" s="670">
        <f>+H45</f>
        <v>1</v>
      </c>
      <c r="C45" s="713" t="s">
        <v>1161</v>
      </c>
      <c r="D45" s="783"/>
      <c r="E45" s="779"/>
      <c r="F45" s="779"/>
      <c r="G45" s="783"/>
      <c r="H45" s="672">
        <f>COUNT('บัญชีโครงการ 1 - 5'!I323)</f>
        <v>1</v>
      </c>
      <c r="I45" s="779"/>
      <c r="J45" s="783"/>
      <c r="K45" s="779"/>
      <c r="L45" s="779"/>
      <c r="M45" s="707">
        <f>'บัญชีโครงการ 1 - 5'!I322</f>
        <v>1000000</v>
      </c>
      <c r="N45" s="828"/>
    </row>
    <row r="46" spans="1:15" x14ac:dyDescent="0.55000000000000004">
      <c r="A46" s="672">
        <v>15</v>
      </c>
      <c r="B46" s="666">
        <f>SUM(D46:H46)</f>
        <v>1</v>
      </c>
      <c r="C46" s="763" t="s">
        <v>1160</v>
      </c>
      <c r="D46" s="750">
        <v>0</v>
      </c>
      <c r="E46" s="685">
        <v>0</v>
      </c>
      <c r="F46" s="685">
        <v>0</v>
      </c>
      <c r="G46" s="746">
        <v>0</v>
      </c>
      <c r="H46" s="685">
        <f>COUNT('บัญชีโครงการ 1 - 5'!I328)</f>
        <v>1</v>
      </c>
      <c r="I46" s="684"/>
      <c r="J46" s="692"/>
      <c r="K46" s="684"/>
      <c r="L46" s="684"/>
      <c r="M46" s="683">
        <f>'บัญชีโครงการ 1 - 5'!I327</f>
        <v>1000000</v>
      </c>
      <c r="N46" s="829">
        <f>SUM(I46:M46)</f>
        <v>1000000</v>
      </c>
    </row>
    <row r="47" spans="1:15" x14ac:dyDescent="0.55000000000000004">
      <c r="M47" s="679"/>
    </row>
  </sheetData>
  <mergeCells count="7">
    <mergeCell ref="N2:N3"/>
    <mergeCell ref="D3:H3"/>
    <mergeCell ref="B2:H2"/>
    <mergeCell ref="C3:C4"/>
    <mergeCell ref="A1:I1"/>
    <mergeCell ref="A2:A3"/>
    <mergeCell ref="I2:M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ยุทธ 2</vt:lpstr>
      <vt:lpstr>ยุทธ 3</vt:lpstr>
      <vt:lpstr>ยุทธ 4</vt:lpstr>
      <vt:lpstr>ยุทธ 5</vt:lpstr>
      <vt:lpstr>สรุป</vt:lpstr>
      <vt:lpstr>p.59-60 จ.2</vt:lpstr>
      <vt:lpstr>บัญชีโครงการ 1 - 5</vt:lpstr>
      <vt:lpstr>งบจังหวัด</vt:lpstr>
      <vt:lpstr>งบกระทรวง</vt:lpstr>
      <vt:lpstr>งบท้องถิ่น</vt:lpstr>
      <vt:lpstr>เอกชน</vt:lpstr>
      <vt:lpstr>'p.59-60 จ.2'!Print_Area</vt:lpstr>
      <vt:lpstr>'บัญชีโครงการ 1 - 5'!Print_Area</vt:lpstr>
      <vt:lpstr>'p.59-60 จ.2'!Print_Titles</vt:lpstr>
      <vt:lpstr>'บัญชีโครงการ 1 - 5'!Print_Titles</vt:lpstr>
      <vt:lpstr>'ยุทธ 5'!Print_Titles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BUTTREFLY</dc:creator>
  <cp:lastModifiedBy>Admin</cp:lastModifiedBy>
  <cp:lastPrinted>2021-11-29T08:33:52Z</cp:lastPrinted>
  <dcterms:created xsi:type="dcterms:W3CDTF">2012-08-06T03:43:50Z</dcterms:created>
  <dcterms:modified xsi:type="dcterms:W3CDTF">2021-11-29T08:34:17Z</dcterms:modified>
</cp:coreProperties>
</file>